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eb\Institute\Netspar\Common\Industry oriented papers\Papers\Occasional Papers\Occasional papers 2019\"/>
    </mc:Choice>
  </mc:AlternateContent>
  <bookViews>
    <workbookView xWindow="0" yWindow="60" windowWidth="11340" windowHeight="5010"/>
  </bookViews>
  <sheets>
    <sheet name="MAIN" sheetId="21" r:id="rId1"/>
  </sheets>
  <calcPr calcId="152511"/>
</workbook>
</file>

<file path=xl/calcChain.xml><?xml version="1.0" encoding="utf-8"?>
<calcChain xmlns="http://schemas.openxmlformats.org/spreadsheetml/2006/main">
  <c r="S21" i="21" l="1"/>
  <c r="U28" i="21"/>
  <c r="U97" i="21" l="1"/>
  <c r="V2" i="21"/>
  <c r="J17" i="21" l="1"/>
  <c r="J78" i="21" l="1"/>
  <c r="J79" i="21"/>
  <c r="G78" i="21"/>
  <c r="H78" i="21" s="1"/>
  <c r="G79" i="21"/>
  <c r="H79" i="21" s="1"/>
  <c r="D78" i="21"/>
  <c r="E78" i="21" s="1"/>
  <c r="D79" i="21"/>
  <c r="E79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18" i="21"/>
  <c r="D17" i="21"/>
  <c r="C12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U4" i="21"/>
  <c r="U74" i="21"/>
  <c r="U51" i="21"/>
  <c r="AP52" i="21" s="1"/>
  <c r="V26" i="21"/>
  <c r="V95" i="21" l="1"/>
  <c r="V118" i="21"/>
  <c r="V72" i="21"/>
  <c r="V48" i="21"/>
  <c r="W26" i="21"/>
  <c r="V74" i="21"/>
  <c r="V97" i="21" s="1"/>
  <c r="V51" i="21"/>
  <c r="AP53" i="21" s="1"/>
  <c r="W95" i="21" l="1"/>
  <c r="W117" i="21"/>
  <c r="W94" i="21"/>
  <c r="W118" i="21"/>
  <c r="W51" i="21"/>
  <c r="AP54" i="21" s="1"/>
  <c r="W72" i="21"/>
  <c r="W71" i="21"/>
  <c r="W48" i="21"/>
  <c r="W47" i="21"/>
  <c r="X26" i="21"/>
  <c r="W74" i="21"/>
  <c r="W97" i="21" s="1"/>
  <c r="X93" i="21" l="1"/>
  <c r="X117" i="21"/>
  <c r="X118" i="21"/>
  <c r="X95" i="21"/>
  <c r="X116" i="21"/>
  <c r="X94" i="21"/>
  <c r="X47" i="21"/>
  <c r="X48" i="21"/>
  <c r="X70" i="21"/>
  <c r="X72" i="21"/>
  <c r="X46" i="21"/>
  <c r="X71" i="21"/>
  <c r="Y26" i="21"/>
  <c r="X74" i="21"/>
  <c r="X97" i="21" s="1"/>
  <c r="X51" i="21"/>
  <c r="AP55" i="21" s="1"/>
  <c r="Y94" i="21" l="1"/>
  <c r="Y95" i="21"/>
  <c r="Y92" i="21"/>
  <c r="Y115" i="21"/>
  <c r="Y93" i="21"/>
  <c r="Y118" i="21"/>
  <c r="Y117" i="21"/>
  <c r="Y116" i="21"/>
  <c r="Y70" i="21"/>
  <c r="Y45" i="21"/>
  <c r="Y47" i="21"/>
  <c r="Y72" i="21"/>
  <c r="Y46" i="21"/>
  <c r="Y69" i="21"/>
  <c r="Y71" i="21"/>
  <c r="Y48" i="21"/>
  <c r="Y51" i="21"/>
  <c r="AP56" i="21" s="1"/>
  <c r="Y74" i="21"/>
  <c r="Y97" i="21" s="1"/>
  <c r="Z26" i="21"/>
  <c r="Z92" i="21" l="1"/>
  <c r="Z91" i="21"/>
  <c r="Z94" i="21"/>
  <c r="Z114" i="21"/>
  <c r="Z93" i="21"/>
  <c r="Z116" i="21"/>
  <c r="Z118" i="21"/>
  <c r="Z115" i="21"/>
  <c r="Z117" i="21"/>
  <c r="Z95" i="21"/>
  <c r="Z71" i="21"/>
  <c r="Z72" i="21"/>
  <c r="Z44" i="21"/>
  <c r="Z69" i="21"/>
  <c r="Z48" i="21"/>
  <c r="Z68" i="21"/>
  <c r="Z70" i="21"/>
  <c r="Z45" i="21"/>
  <c r="Z47" i="21"/>
  <c r="Z46" i="21"/>
  <c r="Z51" i="21"/>
  <c r="AP57" i="21" s="1"/>
  <c r="Z74" i="21"/>
  <c r="Z97" i="21" s="1"/>
  <c r="AA26" i="21"/>
  <c r="AA90" i="21" l="1"/>
  <c r="AA91" i="21"/>
  <c r="AA95" i="21"/>
  <c r="AA116" i="21"/>
  <c r="AA92" i="21"/>
  <c r="AA94" i="21"/>
  <c r="AA93" i="21"/>
  <c r="AA113" i="21"/>
  <c r="AA114" i="21"/>
  <c r="AA118" i="21"/>
  <c r="AA115" i="21"/>
  <c r="AA117" i="21"/>
  <c r="AA67" i="21"/>
  <c r="AA68" i="21"/>
  <c r="AA69" i="21"/>
  <c r="AA46" i="21"/>
  <c r="AA71" i="21"/>
  <c r="AA43" i="21"/>
  <c r="AA44" i="21"/>
  <c r="AA48" i="21"/>
  <c r="AA70" i="21"/>
  <c r="AA45" i="21"/>
  <c r="AA47" i="21"/>
  <c r="AA72" i="21"/>
  <c r="AA51" i="21"/>
  <c r="AP58" i="21" s="1"/>
  <c r="AA74" i="21"/>
  <c r="AA97" i="21" s="1"/>
  <c r="AB26" i="21"/>
  <c r="AB93" i="21" l="1"/>
  <c r="AB117" i="21"/>
  <c r="AB118" i="21"/>
  <c r="AB90" i="21"/>
  <c r="AB91" i="21"/>
  <c r="AB95" i="21"/>
  <c r="AB89" i="21"/>
  <c r="AB94" i="21"/>
  <c r="AB112" i="21"/>
  <c r="AB115" i="21"/>
  <c r="AB116" i="21"/>
  <c r="AB92" i="21"/>
  <c r="AB113" i="21"/>
  <c r="AB114" i="21"/>
  <c r="AB47" i="21"/>
  <c r="AB48" i="21"/>
  <c r="AB72" i="21"/>
  <c r="AB46" i="21"/>
  <c r="AB66" i="21"/>
  <c r="AB67" i="21"/>
  <c r="AB69" i="21"/>
  <c r="AB71" i="21"/>
  <c r="AB68" i="21"/>
  <c r="AB43" i="21"/>
  <c r="AB44" i="21"/>
  <c r="AB70" i="21"/>
  <c r="AB42" i="21"/>
  <c r="AB45" i="21"/>
  <c r="AB51" i="21"/>
  <c r="AP59" i="21" s="1"/>
  <c r="AB74" i="21"/>
  <c r="AB97" i="21" s="1"/>
  <c r="AC26" i="21"/>
  <c r="AC94" i="21" l="1"/>
  <c r="AC95" i="21"/>
  <c r="AC88" i="21"/>
  <c r="AC93" i="21"/>
  <c r="AC112" i="21"/>
  <c r="AC115" i="21"/>
  <c r="AC91" i="21"/>
  <c r="AC113" i="21"/>
  <c r="AC114" i="21"/>
  <c r="AC117" i="21"/>
  <c r="AC89" i="21"/>
  <c r="AC90" i="21"/>
  <c r="AC111" i="21"/>
  <c r="AC116" i="21"/>
  <c r="AC92" i="21"/>
  <c r="AC118" i="21"/>
  <c r="AC66" i="21"/>
  <c r="AC70" i="21"/>
  <c r="AC42" i="21"/>
  <c r="AC45" i="21"/>
  <c r="AC65" i="21"/>
  <c r="AC72" i="21"/>
  <c r="AC41" i="21"/>
  <c r="AC46" i="21"/>
  <c r="AC67" i="21"/>
  <c r="AC69" i="21"/>
  <c r="AC71" i="21"/>
  <c r="AC48" i="21"/>
  <c r="AC68" i="21"/>
  <c r="AC43" i="21"/>
  <c r="AC47" i="21"/>
  <c r="AC44" i="21"/>
  <c r="AC51" i="21"/>
  <c r="AP60" i="21" s="1"/>
  <c r="AC74" i="21"/>
  <c r="AC97" i="21" s="1"/>
  <c r="AD26" i="21"/>
  <c r="AD89" i="21" l="1"/>
  <c r="AD92" i="21"/>
  <c r="AD113" i="21"/>
  <c r="AD114" i="21"/>
  <c r="AD88" i="21"/>
  <c r="AD93" i="21"/>
  <c r="AD95" i="21"/>
  <c r="AD118" i="21"/>
  <c r="AD91" i="21"/>
  <c r="AD94" i="21"/>
  <c r="AD110" i="21"/>
  <c r="AD112" i="21"/>
  <c r="AD115" i="21"/>
  <c r="AD117" i="21"/>
  <c r="AD87" i="21"/>
  <c r="AD90" i="21"/>
  <c r="AD111" i="21"/>
  <c r="AD116" i="21"/>
  <c r="AD66" i="21"/>
  <c r="AD64" i="21"/>
  <c r="AD67" i="21"/>
  <c r="AD68" i="21"/>
  <c r="AD71" i="21"/>
  <c r="AD72" i="21"/>
  <c r="AD43" i="21"/>
  <c r="AD44" i="21"/>
  <c r="AD70" i="21"/>
  <c r="AD40" i="21"/>
  <c r="AD42" i="21"/>
  <c r="AD45" i="21"/>
  <c r="AD47" i="21"/>
  <c r="AD65" i="21"/>
  <c r="AD41" i="21"/>
  <c r="AD46" i="21"/>
  <c r="AD69" i="21"/>
  <c r="AD48" i="21"/>
  <c r="AD51" i="21"/>
  <c r="AP61" i="21" s="1"/>
  <c r="AD74" i="21"/>
  <c r="AD97" i="21" s="1"/>
  <c r="AE26" i="21"/>
  <c r="AE90" i="21" l="1"/>
  <c r="AE91" i="21"/>
  <c r="AE87" i="21"/>
  <c r="AE89" i="21"/>
  <c r="AE92" i="21"/>
  <c r="AE94" i="21"/>
  <c r="AE111" i="21"/>
  <c r="AE116" i="21"/>
  <c r="AE88" i="21"/>
  <c r="AE95" i="21"/>
  <c r="AE109" i="21"/>
  <c r="AE113" i="21"/>
  <c r="AE114" i="21"/>
  <c r="AE118" i="21"/>
  <c r="AE93" i="21"/>
  <c r="AE110" i="21"/>
  <c r="AE112" i="21"/>
  <c r="AE115" i="21"/>
  <c r="AE117" i="21"/>
  <c r="AE86" i="21"/>
  <c r="AE67" i="21"/>
  <c r="AE68" i="21"/>
  <c r="AE63" i="21"/>
  <c r="AE69" i="21"/>
  <c r="AE41" i="21"/>
  <c r="AE46" i="21"/>
  <c r="AE39" i="21"/>
  <c r="AE43" i="21"/>
  <c r="AE44" i="21"/>
  <c r="AE48" i="21"/>
  <c r="AE70" i="21"/>
  <c r="AE40" i="21"/>
  <c r="AE42" i="21"/>
  <c r="AE45" i="21"/>
  <c r="AE47" i="21"/>
  <c r="AE66" i="21"/>
  <c r="AE72" i="21"/>
  <c r="AE64" i="21"/>
  <c r="AE65" i="21"/>
  <c r="AE71" i="21"/>
  <c r="AE51" i="21"/>
  <c r="AP62" i="21" s="1"/>
  <c r="AE74" i="21"/>
  <c r="AE97" i="21" s="1"/>
  <c r="AF26" i="21"/>
  <c r="AF85" i="21" l="1"/>
  <c r="AF88" i="21"/>
  <c r="AF93" i="21"/>
  <c r="AF86" i="21"/>
  <c r="AF90" i="21"/>
  <c r="AF91" i="21"/>
  <c r="AF95" i="21"/>
  <c r="AF109" i="21"/>
  <c r="AF110" i="21"/>
  <c r="AF117" i="21"/>
  <c r="AF118" i="21"/>
  <c r="AF87" i="21"/>
  <c r="AF89" i="21"/>
  <c r="AF92" i="21"/>
  <c r="AF94" i="21"/>
  <c r="AF111" i="21"/>
  <c r="AF116" i="21"/>
  <c r="AF108" i="21"/>
  <c r="AF113" i="21"/>
  <c r="AF114" i="21"/>
  <c r="AF112" i="21"/>
  <c r="AF115" i="21"/>
  <c r="AF62" i="21"/>
  <c r="AF65" i="21"/>
  <c r="AF39" i="21"/>
  <c r="AF40" i="21"/>
  <c r="AF47" i="21"/>
  <c r="AF48" i="21"/>
  <c r="AF64" i="21"/>
  <c r="AF68" i="21"/>
  <c r="AF69" i="21"/>
  <c r="AF71" i="21"/>
  <c r="AF38" i="21"/>
  <c r="AF63" i="21"/>
  <c r="AF43" i="21"/>
  <c r="AF44" i="21"/>
  <c r="AF70" i="21"/>
  <c r="AF42" i="21"/>
  <c r="AF45" i="21"/>
  <c r="AF66" i="21"/>
  <c r="AF67" i="21"/>
  <c r="AF72" i="21"/>
  <c r="AF46" i="21"/>
  <c r="AF41" i="21"/>
  <c r="AF51" i="21"/>
  <c r="AP63" i="21" s="1"/>
  <c r="AF74" i="21"/>
  <c r="AF97" i="21" s="1"/>
  <c r="AG26" i="21"/>
  <c r="AG86" i="21" l="1"/>
  <c r="AG87" i="21"/>
  <c r="AG94" i="21"/>
  <c r="AG95" i="21"/>
  <c r="AG85" i="21"/>
  <c r="AG112" i="21"/>
  <c r="AG115" i="21"/>
  <c r="AG84" i="21"/>
  <c r="AG90" i="21"/>
  <c r="AG91" i="21"/>
  <c r="AG92" i="21"/>
  <c r="AG107" i="21"/>
  <c r="AG88" i="21"/>
  <c r="AG111" i="21"/>
  <c r="AG116" i="21"/>
  <c r="AG89" i="21"/>
  <c r="AG108" i="21"/>
  <c r="AG109" i="21"/>
  <c r="AG118" i="21"/>
  <c r="AG93" i="21"/>
  <c r="AG110" i="21"/>
  <c r="AG113" i="21"/>
  <c r="AG114" i="21"/>
  <c r="AG117" i="21"/>
  <c r="AG63" i="21"/>
  <c r="AG64" i="21"/>
  <c r="AG65" i="21"/>
  <c r="AG70" i="21"/>
  <c r="AG37" i="21"/>
  <c r="AG42" i="21"/>
  <c r="AG45" i="21"/>
  <c r="AG66" i="21"/>
  <c r="AG67" i="21"/>
  <c r="AG72" i="21"/>
  <c r="AG41" i="21"/>
  <c r="AG46" i="21"/>
  <c r="AG68" i="21"/>
  <c r="AG69" i="21"/>
  <c r="AG71" i="21"/>
  <c r="AG38" i="21"/>
  <c r="AG39" i="21"/>
  <c r="AG48" i="21"/>
  <c r="AG61" i="21"/>
  <c r="AG40" i="21"/>
  <c r="AG43" i="21"/>
  <c r="AG44" i="21"/>
  <c r="AG47" i="21"/>
  <c r="AG62" i="21"/>
  <c r="AG51" i="21"/>
  <c r="AP64" i="21" s="1"/>
  <c r="AG74" i="21"/>
  <c r="AG97" i="21" s="1"/>
  <c r="AH26" i="21"/>
  <c r="AH84" i="21" l="1"/>
  <c r="AH89" i="21"/>
  <c r="AH92" i="21"/>
  <c r="AH88" i="21"/>
  <c r="AH93" i="21"/>
  <c r="AH106" i="21"/>
  <c r="AH113" i="21"/>
  <c r="AH114" i="21"/>
  <c r="AH85" i="21"/>
  <c r="AH86" i="21"/>
  <c r="AH95" i="21"/>
  <c r="AH87" i="21"/>
  <c r="AH90" i="21"/>
  <c r="AH110" i="21"/>
  <c r="AH112" i="21"/>
  <c r="AH115" i="21"/>
  <c r="AH117" i="21"/>
  <c r="AH83" i="21"/>
  <c r="AH107" i="21"/>
  <c r="AH91" i="21"/>
  <c r="AH94" i="21"/>
  <c r="AH111" i="21"/>
  <c r="AH116" i="21"/>
  <c r="AH108" i="21"/>
  <c r="AH109" i="21"/>
  <c r="AH118" i="21"/>
  <c r="AH61" i="21"/>
  <c r="AH66" i="21"/>
  <c r="AH60" i="21"/>
  <c r="AH71" i="21"/>
  <c r="AH72" i="21"/>
  <c r="AH36" i="21"/>
  <c r="AH43" i="21"/>
  <c r="AH44" i="21"/>
  <c r="AH62" i="21"/>
  <c r="AH65" i="21"/>
  <c r="AH64" i="21"/>
  <c r="AH67" i="21"/>
  <c r="AH41" i="21"/>
  <c r="AH46" i="21"/>
  <c r="AH63" i="21"/>
  <c r="AH68" i="21"/>
  <c r="AH69" i="21"/>
  <c r="AH37" i="21"/>
  <c r="AH38" i="21"/>
  <c r="AH39" i="21"/>
  <c r="AH48" i="21"/>
  <c r="AH70" i="21"/>
  <c r="AH40" i="21"/>
  <c r="AH42" i="21"/>
  <c r="AH47" i="21"/>
  <c r="AH45" i="21"/>
  <c r="AH51" i="21"/>
  <c r="AP65" i="21" s="1"/>
  <c r="AH74" i="21"/>
  <c r="AH97" i="21" s="1"/>
  <c r="AI26" i="21"/>
  <c r="AI82" i="21" l="1"/>
  <c r="AI83" i="21"/>
  <c r="AI90" i="21"/>
  <c r="AI91" i="21"/>
  <c r="AI107" i="21"/>
  <c r="AI108" i="21"/>
  <c r="AI111" i="21"/>
  <c r="AI116" i="21"/>
  <c r="AI88" i="21"/>
  <c r="AI93" i="21"/>
  <c r="AI84" i="21"/>
  <c r="AI85" i="21"/>
  <c r="AI86" i="21"/>
  <c r="AI106" i="21"/>
  <c r="AI109" i="21"/>
  <c r="AI113" i="21"/>
  <c r="AI114" i="21"/>
  <c r="AI118" i="21"/>
  <c r="AI87" i="21"/>
  <c r="AI92" i="21"/>
  <c r="AI105" i="21"/>
  <c r="AI110" i="21"/>
  <c r="AI112" i="21"/>
  <c r="AI115" i="21"/>
  <c r="AI117" i="21"/>
  <c r="AI95" i="21"/>
  <c r="AI89" i="21"/>
  <c r="AI94" i="21"/>
  <c r="AI59" i="21"/>
  <c r="AI60" i="21"/>
  <c r="AI67" i="21"/>
  <c r="AI68" i="21"/>
  <c r="AI64" i="21"/>
  <c r="AI66" i="21"/>
  <c r="AI69" i="21"/>
  <c r="AI38" i="21"/>
  <c r="AI41" i="21"/>
  <c r="AI46" i="21"/>
  <c r="AI70" i="21"/>
  <c r="AI36" i="21"/>
  <c r="AI40" i="21"/>
  <c r="AI42" i="21"/>
  <c r="AI45" i="21"/>
  <c r="AI47" i="21"/>
  <c r="AI62" i="21"/>
  <c r="AI65" i="21"/>
  <c r="AI72" i="21"/>
  <c r="AI71" i="21"/>
  <c r="AI35" i="21"/>
  <c r="AI61" i="21"/>
  <c r="AI63" i="21"/>
  <c r="AI44" i="21"/>
  <c r="AI43" i="21"/>
  <c r="AI48" i="21"/>
  <c r="AI37" i="21"/>
  <c r="AI39" i="21"/>
  <c r="AI51" i="21"/>
  <c r="AP66" i="21" s="1"/>
  <c r="AI74" i="21"/>
  <c r="AI97" i="21" s="1"/>
  <c r="AJ26" i="21"/>
  <c r="AJ85" i="21" l="1"/>
  <c r="AJ88" i="21"/>
  <c r="AJ93" i="21"/>
  <c r="AJ104" i="21"/>
  <c r="AJ107" i="21"/>
  <c r="AJ83" i="21"/>
  <c r="AJ87" i="21"/>
  <c r="AJ89" i="21"/>
  <c r="AJ92" i="21"/>
  <c r="AJ94" i="21"/>
  <c r="AJ105" i="21"/>
  <c r="AJ109" i="21"/>
  <c r="AJ110" i="21"/>
  <c r="AJ117" i="21"/>
  <c r="AJ118" i="21"/>
  <c r="AJ81" i="21"/>
  <c r="AJ108" i="21"/>
  <c r="AJ84" i="21"/>
  <c r="AJ86" i="21"/>
  <c r="AJ90" i="21"/>
  <c r="AJ106" i="21"/>
  <c r="AJ113" i="21"/>
  <c r="AJ114" i="21"/>
  <c r="AJ82" i="21"/>
  <c r="AJ112" i="21"/>
  <c r="AJ115" i="21"/>
  <c r="AJ91" i="21"/>
  <c r="AJ95" i="21"/>
  <c r="AJ111" i="21"/>
  <c r="AJ116" i="21"/>
  <c r="AJ62" i="21"/>
  <c r="AJ65" i="21"/>
  <c r="AJ61" i="21"/>
  <c r="AJ63" i="21"/>
  <c r="AJ67" i="21"/>
  <c r="AJ68" i="21"/>
  <c r="AJ39" i="21"/>
  <c r="AJ40" i="21"/>
  <c r="AJ47" i="21"/>
  <c r="AJ48" i="21"/>
  <c r="AJ37" i="21"/>
  <c r="AJ43" i="21"/>
  <c r="AJ44" i="21"/>
  <c r="AJ66" i="21"/>
  <c r="AJ70" i="21"/>
  <c r="AJ36" i="21"/>
  <c r="AJ42" i="21"/>
  <c r="AJ45" i="21"/>
  <c r="AJ58" i="21"/>
  <c r="AJ59" i="21"/>
  <c r="AJ60" i="21"/>
  <c r="AJ64" i="21"/>
  <c r="AJ72" i="21"/>
  <c r="AJ34" i="21"/>
  <c r="AJ41" i="21"/>
  <c r="AJ46" i="21"/>
  <c r="AJ69" i="21"/>
  <c r="AJ71" i="21"/>
  <c r="AJ35" i="21"/>
  <c r="AJ38" i="21"/>
  <c r="AJ51" i="21"/>
  <c r="AP67" i="21" s="1"/>
  <c r="AJ74" i="21"/>
  <c r="AJ97" i="21" s="1"/>
  <c r="AK26" i="21"/>
  <c r="AK86" i="21" l="1"/>
  <c r="AK87" i="21"/>
  <c r="AK94" i="21"/>
  <c r="AK95" i="21"/>
  <c r="AK105" i="21"/>
  <c r="AK106" i="21"/>
  <c r="AK84" i="21"/>
  <c r="AK90" i="21"/>
  <c r="AK91" i="21"/>
  <c r="AK112" i="21"/>
  <c r="AK115" i="21"/>
  <c r="AK80" i="21"/>
  <c r="AK83" i="21"/>
  <c r="AK89" i="21"/>
  <c r="AK92" i="21"/>
  <c r="AK81" i="21"/>
  <c r="AK93" i="21"/>
  <c r="AK111" i="21"/>
  <c r="AK116" i="21"/>
  <c r="AK85" i="21"/>
  <c r="AK103" i="21"/>
  <c r="AK108" i="21"/>
  <c r="AK109" i="21"/>
  <c r="AK118" i="21"/>
  <c r="AK88" i="21"/>
  <c r="AK107" i="21"/>
  <c r="AK110" i="21"/>
  <c r="AK113" i="21"/>
  <c r="AK114" i="21"/>
  <c r="AK117" i="21"/>
  <c r="AK82" i="21"/>
  <c r="AK104" i="21"/>
  <c r="AK63" i="21"/>
  <c r="AK64" i="21"/>
  <c r="AK59" i="21"/>
  <c r="AK62" i="21"/>
  <c r="AK70" i="21"/>
  <c r="AK34" i="21"/>
  <c r="AK37" i="21"/>
  <c r="AK42" i="21"/>
  <c r="AK45" i="21"/>
  <c r="AK61" i="21"/>
  <c r="AK69" i="21"/>
  <c r="AK71" i="21"/>
  <c r="AK35" i="21"/>
  <c r="AK38" i="21"/>
  <c r="AK39" i="21"/>
  <c r="AK48" i="21"/>
  <c r="AK40" i="21"/>
  <c r="AK43" i="21"/>
  <c r="AK44" i="21"/>
  <c r="AK47" i="21"/>
  <c r="AK65" i="21"/>
  <c r="AK66" i="21"/>
  <c r="AK67" i="21"/>
  <c r="AK33" i="21"/>
  <c r="AK36" i="21"/>
  <c r="AK57" i="21"/>
  <c r="AK58" i="21"/>
  <c r="AK60" i="21"/>
  <c r="AK68" i="21"/>
  <c r="AK72" i="21"/>
  <c r="AK41" i="21"/>
  <c r="AK46" i="21"/>
  <c r="AK51" i="21"/>
  <c r="AP68" i="21" s="1"/>
  <c r="AK74" i="21"/>
  <c r="AK97" i="21" s="1"/>
  <c r="AL26" i="21"/>
  <c r="AL81" i="21" l="1"/>
  <c r="AL84" i="21"/>
  <c r="AL89" i="21"/>
  <c r="AL92" i="21"/>
  <c r="AL103" i="21"/>
  <c r="AL82" i="21"/>
  <c r="AL85" i="21"/>
  <c r="AL86" i="21"/>
  <c r="AL95" i="21"/>
  <c r="AL102" i="21"/>
  <c r="AL104" i="21"/>
  <c r="AL113" i="21"/>
  <c r="AL114" i="21"/>
  <c r="AL87" i="21"/>
  <c r="AL90" i="21"/>
  <c r="AL91" i="21"/>
  <c r="AL94" i="21"/>
  <c r="AL105" i="21"/>
  <c r="AL79" i="21"/>
  <c r="AL93" i="21"/>
  <c r="AL111" i="21"/>
  <c r="AL116" i="21"/>
  <c r="AL80" i="21"/>
  <c r="AL83" i="21"/>
  <c r="AL106" i="21"/>
  <c r="AL108" i="21"/>
  <c r="AL109" i="21"/>
  <c r="AL118" i="21"/>
  <c r="AL88" i="21"/>
  <c r="AL107" i="21"/>
  <c r="AL110" i="21"/>
  <c r="AL112" i="21"/>
  <c r="AL115" i="21"/>
  <c r="AL117" i="21"/>
  <c r="AL58" i="21"/>
  <c r="AL61" i="21"/>
  <c r="AL66" i="21"/>
  <c r="AL65" i="21"/>
  <c r="AL71" i="21"/>
  <c r="AL72" i="21"/>
  <c r="AL35" i="21"/>
  <c r="AL36" i="21"/>
  <c r="AL43" i="21"/>
  <c r="AL44" i="21"/>
  <c r="AL57" i="21"/>
  <c r="AL60" i="21"/>
  <c r="AL63" i="21"/>
  <c r="AL68" i="21"/>
  <c r="AL41" i="21"/>
  <c r="AL46" i="21"/>
  <c r="AL56" i="21"/>
  <c r="AL69" i="21"/>
  <c r="AL37" i="21"/>
  <c r="AL38" i="21"/>
  <c r="AL39" i="21"/>
  <c r="AL48" i="21"/>
  <c r="AL62" i="21"/>
  <c r="AL70" i="21"/>
  <c r="AL40" i="21"/>
  <c r="AL42" i="21"/>
  <c r="AL45" i="21"/>
  <c r="AL47" i="21"/>
  <c r="AL59" i="21"/>
  <c r="AL64" i="21"/>
  <c r="AL67" i="21"/>
  <c r="AL32" i="21"/>
  <c r="AL33" i="21"/>
  <c r="AL34" i="21"/>
  <c r="AL51" i="21"/>
  <c r="AP69" i="21" s="1"/>
  <c r="AL74" i="21"/>
  <c r="AL97" i="21" s="1"/>
  <c r="AM26" i="21"/>
  <c r="AM82" i="21" l="1"/>
  <c r="AM83" i="21"/>
  <c r="AM90" i="21"/>
  <c r="AM91" i="21"/>
  <c r="AM101" i="21"/>
  <c r="AM102" i="21"/>
  <c r="AM78" i="21"/>
  <c r="AM88" i="21"/>
  <c r="AM93" i="21"/>
  <c r="AM103" i="21"/>
  <c r="AM106" i="21"/>
  <c r="AM108" i="21"/>
  <c r="AM111" i="21"/>
  <c r="AM116" i="21"/>
  <c r="AM84" i="21"/>
  <c r="AM85" i="21"/>
  <c r="AM86" i="21"/>
  <c r="AM95" i="21"/>
  <c r="AM104" i="21"/>
  <c r="AM89" i="21"/>
  <c r="AM94" i="21"/>
  <c r="AM107" i="21"/>
  <c r="AM110" i="21"/>
  <c r="AM112" i="21"/>
  <c r="AM115" i="21"/>
  <c r="AM117" i="21"/>
  <c r="AM79" i="21"/>
  <c r="AM81" i="21"/>
  <c r="AM87" i="21"/>
  <c r="AM92" i="21"/>
  <c r="AM105" i="21"/>
  <c r="AM80" i="21"/>
  <c r="AM109" i="21"/>
  <c r="AM113" i="21"/>
  <c r="AM114" i="21"/>
  <c r="AM118" i="21"/>
  <c r="AM59" i="21"/>
  <c r="AM60" i="21"/>
  <c r="AM67" i="21"/>
  <c r="AM56" i="21"/>
  <c r="AM57" i="21"/>
  <c r="AM58" i="21"/>
  <c r="AM69" i="21"/>
  <c r="AM33" i="21"/>
  <c r="AM38" i="21"/>
  <c r="AM41" i="21"/>
  <c r="AM46" i="21"/>
  <c r="AM64" i="21"/>
  <c r="AM72" i="21"/>
  <c r="AM32" i="21"/>
  <c r="AM34" i="21"/>
  <c r="AM61" i="21"/>
  <c r="AM63" i="21"/>
  <c r="AM68" i="21"/>
  <c r="AM71" i="21"/>
  <c r="AM31" i="21"/>
  <c r="AM35" i="21"/>
  <c r="AM37" i="21"/>
  <c r="AM39" i="21"/>
  <c r="AM43" i="21"/>
  <c r="AM44" i="21"/>
  <c r="AM48" i="21"/>
  <c r="AM55" i="21"/>
  <c r="AM62" i="21"/>
  <c r="AM65" i="21"/>
  <c r="AM66" i="21"/>
  <c r="AM70" i="21"/>
  <c r="AM45" i="21"/>
  <c r="AM36" i="21"/>
  <c r="AM40" i="21"/>
  <c r="AM42" i="21"/>
  <c r="AM47" i="21"/>
  <c r="AM51" i="21"/>
  <c r="AP70" i="21" s="1"/>
  <c r="AM74" i="21"/>
  <c r="AM97" i="21" s="1"/>
  <c r="AN26" i="21"/>
  <c r="AN77" i="21" l="1"/>
  <c r="AN80" i="21"/>
  <c r="AN85" i="21"/>
  <c r="AN88" i="21"/>
  <c r="AN93" i="21"/>
  <c r="AN104" i="21"/>
  <c r="AN107" i="21"/>
  <c r="AN79" i="21"/>
  <c r="AN81" i="21"/>
  <c r="AN100" i="21"/>
  <c r="AN109" i="21"/>
  <c r="AN110" i="21"/>
  <c r="AN117" i="21"/>
  <c r="AN118" i="21"/>
  <c r="AN78" i="21"/>
  <c r="AN82" i="21"/>
  <c r="AN102" i="21"/>
  <c r="AN103" i="21"/>
  <c r="AN91" i="21"/>
  <c r="AN95" i="21"/>
  <c r="AN113" i="21"/>
  <c r="AN114" i="21"/>
  <c r="AN89" i="21"/>
  <c r="AN94" i="21"/>
  <c r="AN112" i="21"/>
  <c r="AN115" i="21"/>
  <c r="AN84" i="21"/>
  <c r="AN86" i="21"/>
  <c r="AN90" i="21"/>
  <c r="AN101" i="21"/>
  <c r="AN111" i="21"/>
  <c r="AN116" i="21"/>
  <c r="AN83" i="21"/>
  <c r="AN87" i="21"/>
  <c r="AN92" i="21"/>
  <c r="AN105" i="21"/>
  <c r="AN106" i="21"/>
  <c r="AN108" i="21"/>
  <c r="AN54" i="21"/>
  <c r="AN57" i="21"/>
  <c r="AN62" i="21"/>
  <c r="AN65" i="21"/>
  <c r="AN60" i="21"/>
  <c r="AN64" i="21"/>
  <c r="AN66" i="21"/>
  <c r="AN68" i="21"/>
  <c r="AN31" i="21"/>
  <c r="AN32" i="21"/>
  <c r="AN39" i="21"/>
  <c r="AN40" i="21"/>
  <c r="AN47" i="21"/>
  <c r="AN48" i="21"/>
  <c r="AN55" i="21"/>
  <c r="AN58" i="21"/>
  <c r="AN59" i="21"/>
  <c r="AN67" i="21"/>
  <c r="AN70" i="21"/>
  <c r="AN33" i="21"/>
  <c r="AN36" i="21"/>
  <c r="AN42" i="21"/>
  <c r="AN45" i="21"/>
  <c r="AN72" i="21"/>
  <c r="AN34" i="21"/>
  <c r="AN41" i="21"/>
  <c r="AN46" i="21"/>
  <c r="AN56" i="21"/>
  <c r="AN61" i="21"/>
  <c r="AN63" i="21"/>
  <c r="AN69" i="21"/>
  <c r="AN71" i="21"/>
  <c r="AN35" i="21"/>
  <c r="AN38" i="21"/>
  <c r="AN30" i="21"/>
  <c r="AN37" i="21"/>
  <c r="AN44" i="21"/>
  <c r="AN43" i="21"/>
  <c r="AN51" i="21"/>
  <c r="AP71" i="21" s="1"/>
  <c r="AN74" i="21"/>
  <c r="AN97" i="21" s="1"/>
  <c r="AO26" i="21"/>
  <c r="AO78" i="21" l="1"/>
  <c r="AO79" i="21"/>
  <c r="AO86" i="21"/>
  <c r="AO87" i="21"/>
  <c r="AO94" i="21"/>
  <c r="AO95" i="21"/>
  <c r="AO105" i="21"/>
  <c r="AO106" i="21"/>
  <c r="AO80" i="21"/>
  <c r="AO83" i="21"/>
  <c r="AO89" i="21"/>
  <c r="AO92" i="21"/>
  <c r="AO107" i="21"/>
  <c r="AO112" i="21"/>
  <c r="AO115" i="21"/>
  <c r="AO81" i="21"/>
  <c r="AO88" i="21"/>
  <c r="AO93" i="21"/>
  <c r="AO100" i="21"/>
  <c r="AO82" i="21"/>
  <c r="AO102" i="21"/>
  <c r="AO104" i="21"/>
  <c r="AO108" i="21"/>
  <c r="AO109" i="21"/>
  <c r="AO118" i="21"/>
  <c r="AO91" i="21"/>
  <c r="AO99" i="21"/>
  <c r="AO110" i="21"/>
  <c r="AO113" i="21"/>
  <c r="AO114" i="21"/>
  <c r="AO117" i="21"/>
  <c r="AO76" i="21"/>
  <c r="AO85" i="21"/>
  <c r="AO103" i="21"/>
  <c r="AO77" i="21"/>
  <c r="AO84" i="21"/>
  <c r="AO90" i="21"/>
  <c r="AO101" i="21"/>
  <c r="AO111" i="21"/>
  <c r="AO116" i="21"/>
  <c r="AO55" i="21"/>
  <c r="AO56" i="21"/>
  <c r="AO63" i="21"/>
  <c r="AO64" i="21"/>
  <c r="AO54" i="21"/>
  <c r="AO61" i="21"/>
  <c r="AO67" i="21"/>
  <c r="AO70" i="21"/>
  <c r="AO29" i="21"/>
  <c r="AO34" i="21"/>
  <c r="AO37" i="21"/>
  <c r="AO42" i="21"/>
  <c r="AO45" i="21"/>
  <c r="AO62" i="21"/>
  <c r="AO65" i="21"/>
  <c r="AO66" i="21"/>
  <c r="AO30" i="21"/>
  <c r="AO40" i="21"/>
  <c r="AO43" i="21"/>
  <c r="AO44" i="21"/>
  <c r="AO47" i="21"/>
  <c r="AO57" i="21"/>
  <c r="AO58" i="21"/>
  <c r="AO59" i="21"/>
  <c r="AO60" i="21"/>
  <c r="AO32" i="21"/>
  <c r="AO33" i="21"/>
  <c r="AO36" i="21"/>
  <c r="AO53" i="21"/>
  <c r="AO68" i="21"/>
  <c r="AO72" i="21"/>
  <c r="AO31" i="21"/>
  <c r="AO41" i="21"/>
  <c r="AO46" i="21"/>
  <c r="AO69" i="21"/>
  <c r="AO71" i="21"/>
  <c r="AO39" i="21"/>
  <c r="AO35" i="21"/>
  <c r="AO38" i="21"/>
  <c r="AO48" i="21"/>
  <c r="AO51" i="21"/>
  <c r="AP72" i="21" s="1"/>
  <c r="AO74" i="21"/>
  <c r="AO97" i="21" s="1"/>
  <c r="R52" i="21" l="1"/>
  <c r="U5" i="21"/>
  <c r="R53" i="21"/>
  <c r="E18" i="21"/>
  <c r="E61" i="21"/>
  <c r="E63" i="21"/>
  <c r="E65" i="21"/>
  <c r="E67" i="21"/>
  <c r="E69" i="21"/>
  <c r="E71" i="21"/>
  <c r="E73" i="21"/>
  <c r="E77" i="21"/>
  <c r="G77" i="21" s="1"/>
  <c r="H77" i="21" s="1"/>
  <c r="E62" i="21" l="1"/>
  <c r="E40" i="21"/>
  <c r="E60" i="21"/>
  <c r="E32" i="21"/>
  <c r="E56" i="21"/>
  <c r="E24" i="21"/>
  <c r="E72" i="21"/>
  <c r="E44" i="21"/>
  <c r="E68" i="21"/>
  <c r="E48" i="21"/>
  <c r="E28" i="21"/>
  <c r="U6" i="21"/>
  <c r="R54" i="21"/>
  <c r="E70" i="21"/>
  <c r="E17" i="21"/>
  <c r="E76" i="21"/>
  <c r="G76" i="21" s="1"/>
  <c r="H76" i="21" s="1"/>
  <c r="E64" i="21"/>
  <c r="E52" i="21"/>
  <c r="E36" i="21"/>
  <c r="E20" i="21"/>
  <c r="U7" i="21"/>
  <c r="E75" i="21"/>
  <c r="E54" i="21"/>
  <c r="E50" i="21"/>
  <c r="E46" i="21"/>
  <c r="E42" i="21"/>
  <c r="E38" i="21"/>
  <c r="E34" i="21"/>
  <c r="E30" i="21"/>
  <c r="E26" i="21"/>
  <c r="E22" i="21"/>
  <c r="E74" i="21"/>
  <c r="E58" i="21"/>
  <c r="E51" i="21"/>
  <c r="E43" i="21"/>
  <c r="E35" i="21"/>
  <c r="E27" i="21"/>
  <c r="E19" i="21"/>
  <c r="E59" i="21"/>
  <c r="E57" i="21"/>
  <c r="E53" i="21"/>
  <c r="E49" i="21"/>
  <c r="E45" i="21"/>
  <c r="E41" i="21"/>
  <c r="E37" i="21"/>
  <c r="E33" i="21"/>
  <c r="E29" i="21"/>
  <c r="E25" i="21"/>
  <c r="E21" i="21"/>
  <c r="E66" i="21"/>
  <c r="E55" i="21"/>
  <c r="E47" i="21"/>
  <c r="E39" i="21"/>
  <c r="E31" i="21"/>
  <c r="E23" i="21"/>
  <c r="G55" i="21" l="1"/>
  <c r="H55" i="21" s="1"/>
  <c r="G45" i="21"/>
  <c r="H45" i="21" s="1"/>
  <c r="G59" i="21"/>
  <c r="H59" i="21" s="1"/>
  <c r="G72" i="21"/>
  <c r="H72" i="21" s="1"/>
  <c r="G60" i="21"/>
  <c r="H60" i="21" s="1"/>
  <c r="G75" i="21"/>
  <c r="H75" i="21" s="1"/>
  <c r="G63" i="21"/>
  <c r="H63" i="21" s="1"/>
  <c r="G23" i="21"/>
  <c r="H23" i="21" s="1"/>
  <c r="G54" i="21"/>
  <c r="H54" i="21" s="1"/>
  <c r="G36" i="21"/>
  <c r="H36" i="21" s="1"/>
  <c r="G28" i="21"/>
  <c r="H28" i="21" s="1"/>
  <c r="G67" i="21"/>
  <c r="H67" i="21" s="1"/>
  <c r="G66" i="21"/>
  <c r="H66" i="21" s="1"/>
  <c r="G33" i="21"/>
  <c r="H33" i="21" s="1"/>
  <c r="G19" i="21"/>
  <c r="H19" i="21" s="1"/>
  <c r="G39" i="21"/>
  <c r="H39" i="21" s="1"/>
  <c r="G21" i="21"/>
  <c r="H21" i="21" s="1"/>
  <c r="G37" i="21"/>
  <c r="H37" i="21" s="1"/>
  <c r="G27" i="21"/>
  <c r="H27" i="21" s="1"/>
  <c r="G47" i="21"/>
  <c r="H47" i="21" s="1"/>
  <c r="G25" i="21"/>
  <c r="H25" i="21" s="1"/>
  <c r="G41" i="21"/>
  <c r="H41" i="21" s="1"/>
  <c r="G57" i="21"/>
  <c r="H57" i="21" s="1"/>
  <c r="G35" i="21"/>
  <c r="H35" i="21" s="1"/>
  <c r="G74" i="21"/>
  <c r="H74" i="21" s="1"/>
  <c r="G34" i="21"/>
  <c r="H34" i="21" s="1"/>
  <c r="G50" i="21"/>
  <c r="H50" i="21" s="1"/>
  <c r="G20" i="21"/>
  <c r="H20" i="21" s="1"/>
  <c r="G44" i="21"/>
  <c r="H44" i="21" s="1"/>
  <c r="G32" i="21"/>
  <c r="H32" i="21" s="1"/>
  <c r="G65" i="21"/>
  <c r="H65" i="21" s="1"/>
  <c r="G29" i="21"/>
  <c r="H29" i="21" s="1"/>
  <c r="G43" i="21"/>
  <c r="H43" i="21" s="1"/>
  <c r="G22" i="21"/>
  <c r="H22" i="21" s="1"/>
  <c r="G69" i="21"/>
  <c r="H69" i="21" s="1"/>
  <c r="G31" i="21"/>
  <c r="H31" i="21" s="1"/>
  <c r="G51" i="21"/>
  <c r="H51" i="21" s="1"/>
  <c r="G26" i="21"/>
  <c r="H26" i="21" s="1"/>
  <c r="G42" i="21"/>
  <c r="H42" i="21" s="1"/>
  <c r="G52" i="21"/>
  <c r="H52" i="21" s="1"/>
  <c r="G70" i="21"/>
  <c r="H70" i="21" s="1"/>
  <c r="G48" i="21"/>
  <c r="H48" i="21" s="1"/>
  <c r="G24" i="21"/>
  <c r="H24" i="21" s="1"/>
  <c r="G40" i="21"/>
  <c r="H40" i="21" s="1"/>
  <c r="G71" i="21"/>
  <c r="H71" i="21" s="1"/>
  <c r="G73" i="21"/>
  <c r="H73" i="21" s="1"/>
  <c r="G38" i="21"/>
  <c r="H38" i="21" s="1"/>
  <c r="G17" i="21"/>
  <c r="H17" i="21" s="1"/>
  <c r="G49" i="21"/>
  <c r="H49" i="21" s="1"/>
  <c r="G53" i="21"/>
  <c r="H53" i="21" s="1"/>
  <c r="G58" i="21"/>
  <c r="H58" i="21" s="1"/>
  <c r="G30" i="21"/>
  <c r="H30" i="21" s="1"/>
  <c r="G46" i="21"/>
  <c r="H46" i="21" s="1"/>
  <c r="G64" i="21"/>
  <c r="H64" i="21" s="1"/>
  <c r="G68" i="21"/>
  <c r="H68" i="21" s="1"/>
  <c r="G56" i="21"/>
  <c r="H56" i="21" s="1"/>
  <c r="G62" i="21"/>
  <c r="H62" i="21" s="1"/>
  <c r="G18" i="21"/>
  <c r="H18" i="21" s="1"/>
  <c r="G61" i="21"/>
  <c r="H61" i="21" s="1"/>
  <c r="R55" i="21"/>
  <c r="C10" i="21" l="1"/>
  <c r="C11" i="21" s="1"/>
  <c r="H80" i="21"/>
  <c r="U8" i="21"/>
  <c r="R56" i="21"/>
  <c r="I78" i="21" l="1"/>
  <c r="K78" i="21" s="1"/>
  <c r="I17" i="21"/>
  <c r="K17" i="21" s="1"/>
  <c r="I79" i="21"/>
  <c r="K79" i="21" s="1"/>
  <c r="I71" i="21"/>
  <c r="K71" i="21" s="1"/>
  <c r="I56" i="21"/>
  <c r="K56" i="21" s="1"/>
  <c r="I39" i="21"/>
  <c r="K39" i="21" s="1"/>
  <c r="I21" i="21"/>
  <c r="K21" i="21" s="1"/>
  <c r="I43" i="21"/>
  <c r="K43" i="21" s="1"/>
  <c r="I22" i="21"/>
  <c r="K22" i="21" s="1"/>
  <c r="I38" i="21"/>
  <c r="K38" i="21" s="1"/>
  <c r="I47" i="21"/>
  <c r="K47" i="21" s="1"/>
  <c r="I24" i="21"/>
  <c r="K24" i="21" s="1"/>
  <c r="I74" i="21"/>
  <c r="K74" i="21" s="1"/>
  <c r="I69" i="21"/>
  <c r="K69" i="21" s="1"/>
  <c r="I33" i="21"/>
  <c r="K33" i="21" s="1"/>
  <c r="I65" i="21"/>
  <c r="K65" i="21" s="1"/>
  <c r="I52" i="21"/>
  <c r="K52" i="21" s="1"/>
  <c r="I29" i="21"/>
  <c r="K29" i="21" s="1"/>
  <c r="I36" i="21"/>
  <c r="K36" i="21" s="1"/>
  <c r="I44" i="21"/>
  <c r="K44" i="21" s="1"/>
  <c r="I40" i="21"/>
  <c r="K40" i="21" s="1"/>
  <c r="I20" i="21"/>
  <c r="K20" i="21" s="1"/>
  <c r="I37" i="21"/>
  <c r="K37" i="21" s="1"/>
  <c r="I51" i="21"/>
  <c r="K51" i="21" s="1"/>
  <c r="I68" i="21"/>
  <c r="K68" i="21" s="1"/>
  <c r="I67" i="21"/>
  <c r="K67" i="21" s="1"/>
  <c r="I66" i="21"/>
  <c r="K66" i="21" s="1"/>
  <c r="I77" i="21"/>
  <c r="K77" i="21" s="1"/>
  <c r="I63" i="21"/>
  <c r="K63" i="21" s="1"/>
  <c r="I76" i="21"/>
  <c r="K76" i="21" s="1"/>
  <c r="I60" i="21"/>
  <c r="K60" i="21" s="1"/>
  <c r="I55" i="21"/>
  <c r="K55" i="21" s="1"/>
  <c r="I59" i="21"/>
  <c r="K59" i="21" s="1"/>
  <c r="I72" i="21"/>
  <c r="K72" i="21" s="1"/>
  <c r="I75" i="21"/>
  <c r="K75" i="21" s="1"/>
  <c r="I45" i="21"/>
  <c r="K45" i="21" s="1"/>
  <c r="I25" i="21"/>
  <c r="K25" i="21" s="1"/>
  <c r="I62" i="21"/>
  <c r="K62" i="21" s="1"/>
  <c r="I64" i="21"/>
  <c r="K64" i="21" s="1"/>
  <c r="I27" i="21"/>
  <c r="K27" i="21" s="1"/>
  <c r="I31" i="21"/>
  <c r="K31" i="21" s="1"/>
  <c r="I46" i="21"/>
  <c r="K46" i="21" s="1"/>
  <c r="I58" i="21"/>
  <c r="K58" i="21" s="1"/>
  <c r="I57" i="21"/>
  <c r="K57" i="21" s="1"/>
  <c r="I73" i="21"/>
  <c r="K73" i="21" s="1"/>
  <c r="I49" i="21"/>
  <c r="K49" i="21" s="1"/>
  <c r="I32" i="21"/>
  <c r="K32" i="21" s="1"/>
  <c r="I48" i="21"/>
  <c r="K48" i="21" s="1"/>
  <c r="I61" i="21"/>
  <c r="K61" i="21" s="1"/>
  <c r="I54" i="21"/>
  <c r="K54" i="21" s="1"/>
  <c r="I35" i="21"/>
  <c r="K35" i="21" s="1"/>
  <c r="I26" i="21"/>
  <c r="K26" i="21" s="1"/>
  <c r="I41" i="21"/>
  <c r="K41" i="21" s="1"/>
  <c r="I23" i="21"/>
  <c r="K23" i="21" s="1"/>
  <c r="I50" i="21"/>
  <c r="K50" i="21" s="1"/>
  <c r="I70" i="21"/>
  <c r="K70" i="21" s="1"/>
  <c r="I19" i="21"/>
  <c r="K19" i="21" s="1"/>
  <c r="I28" i="21"/>
  <c r="K28" i="21" s="1"/>
  <c r="I34" i="21"/>
  <c r="K34" i="21" s="1"/>
  <c r="I30" i="21"/>
  <c r="K30" i="21" s="1"/>
  <c r="I53" i="21"/>
  <c r="K53" i="21" s="1"/>
  <c r="I42" i="21"/>
  <c r="K42" i="21" s="1"/>
  <c r="I18" i="21"/>
  <c r="K18" i="21" s="1"/>
  <c r="U9" i="21"/>
  <c r="R57" i="21"/>
  <c r="C15" i="21" l="1"/>
  <c r="C13" i="21" s="1"/>
  <c r="S4" i="21" s="1"/>
  <c r="U10" i="21"/>
  <c r="R58" i="21"/>
  <c r="W4" i="21" l="1"/>
  <c r="V4" i="21"/>
  <c r="V5" i="21" s="1"/>
  <c r="U11" i="21"/>
  <c r="R59" i="21"/>
  <c r="S28" i="21" l="1"/>
  <c r="V6" i="21"/>
  <c r="T5" i="21"/>
  <c r="L19" i="21"/>
  <c r="M19" i="21" s="1"/>
  <c r="L35" i="21"/>
  <c r="M35" i="21" s="1"/>
  <c r="L36" i="21"/>
  <c r="M36" i="21" s="1"/>
  <c r="L34" i="21"/>
  <c r="M34" i="21" s="1"/>
  <c r="L30" i="21"/>
  <c r="M30" i="21" s="1"/>
  <c r="L24" i="21"/>
  <c r="M24" i="21" s="1"/>
  <c r="L17" i="21"/>
  <c r="M17" i="21" s="1"/>
  <c r="N17" i="21" s="1"/>
  <c r="AO49" i="21" s="1"/>
  <c r="L31" i="21"/>
  <c r="M31" i="21" s="1"/>
  <c r="L37" i="21"/>
  <c r="M37" i="21" s="1"/>
  <c r="L21" i="21"/>
  <c r="M21" i="21" s="1"/>
  <c r="L29" i="21"/>
  <c r="M29" i="21" s="1"/>
  <c r="L25" i="21"/>
  <c r="M25" i="21" s="1"/>
  <c r="L33" i="21"/>
  <c r="M33" i="21" s="1"/>
  <c r="L32" i="21"/>
  <c r="M32" i="21" s="1"/>
  <c r="L27" i="21"/>
  <c r="M27" i="21" s="1"/>
  <c r="L22" i="21"/>
  <c r="M22" i="21" s="1"/>
  <c r="L18" i="21"/>
  <c r="M18" i="21" s="1"/>
  <c r="L20" i="21"/>
  <c r="M20" i="21" s="1"/>
  <c r="L28" i="21"/>
  <c r="M28" i="21" s="1"/>
  <c r="L23" i="21"/>
  <c r="M23" i="21" s="1"/>
  <c r="L26" i="21"/>
  <c r="M26" i="21" s="1"/>
  <c r="U12" i="21"/>
  <c r="R60" i="21"/>
  <c r="T28" i="21" l="1"/>
  <c r="AO27" i="21"/>
  <c r="AO28" i="21" s="1"/>
  <c r="AO52" i="21" s="1"/>
  <c r="AQ72" i="21" s="1"/>
  <c r="AR72" i="21" s="1"/>
  <c r="W5" i="21"/>
  <c r="T6" i="21" s="1"/>
  <c r="S6" i="21" s="1"/>
  <c r="S5" i="21"/>
  <c r="V7" i="21"/>
  <c r="V8" i="21" s="1"/>
  <c r="V9" i="21" s="1"/>
  <c r="V10" i="21" s="1"/>
  <c r="V11" i="21" s="1"/>
  <c r="V12" i="21" s="1"/>
  <c r="V13" i="21" s="1"/>
  <c r="V14" i="21" s="1"/>
  <c r="V15" i="21" s="1"/>
  <c r="V16" i="21" s="1"/>
  <c r="V17" i="21" s="1"/>
  <c r="V18" i="21" s="1"/>
  <c r="V19" i="21" s="1"/>
  <c r="V20" i="21" s="1"/>
  <c r="V21" i="21" s="1"/>
  <c r="V22" i="21" s="1"/>
  <c r="V23" i="21" s="1"/>
  <c r="V24" i="21" s="1"/>
  <c r="N18" i="21"/>
  <c r="AN49" i="21" s="1"/>
  <c r="U13" i="21"/>
  <c r="R61" i="21"/>
  <c r="AO75" i="21" l="1"/>
  <c r="X5" i="21"/>
  <c r="AO98" i="21"/>
  <c r="N19" i="21"/>
  <c r="AM49" i="21" s="1"/>
  <c r="U14" i="21"/>
  <c r="R62" i="21"/>
  <c r="N20" i="21" l="1"/>
  <c r="U15" i="21"/>
  <c r="R63" i="21"/>
  <c r="N21" i="21" l="1"/>
  <c r="AL49" i="21"/>
  <c r="U16" i="21"/>
  <c r="R64" i="21"/>
  <c r="N22" i="21" l="1"/>
  <c r="AK49" i="21"/>
  <c r="U17" i="21"/>
  <c r="R65" i="21"/>
  <c r="N23" i="21" l="1"/>
  <c r="AJ49" i="21"/>
  <c r="U18" i="21"/>
  <c r="R66" i="21"/>
  <c r="N24" i="21" l="1"/>
  <c r="AI49" i="21"/>
  <c r="U19" i="21"/>
  <c r="R67" i="21"/>
  <c r="AH49" i="21" l="1"/>
  <c r="N25" i="21"/>
  <c r="R68" i="21"/>
  <c r="U20" i="21"/>
  <c r="N26" i="21" l="1"/>
  <c r="AG49" i="21"/>
  <c r="U21" i="21"/>
  <c r="AF49" i="21" l="1"/>
  <c r="N27" i="21"/>
  <c r="R69" i="21"/>
  <c r="U22" i="21"/>
  <c r="R70" i="21"/>
  <c r="AE49" i="21" l="1"/>
  <c r="N28" i="21"/>
  <c r="R72" i="21"/>
  <c r="U24" i="21"/>
  <c r="R71" i="21"/>
  <c r="U23" i="21"/>
  <c r="AD49" i="21" l="1"/>
  <c r="N29" i="21"/>
  <c r="AC49" i="21" l="1"/>
  <c r="N30" i="21"/>
  <c r="N31" i="21" l="1"/>
  <c r="AB49" i="21"/>
  <c r="N32" i="21" l="1"/>
  <c r="AA49" i="21"/>
  <c r="W6" i="21"/>
  <c r="T7" i="21" s="1"/>
  <c r="S7" i="21" s="1"/>
  <c r="X6" i="21" l="1"/>
  <c r="N33" i="21"/>
  <c r="Z49" i="21"/>
  <c r="S29" i="21"/>
  <c r="S30" i="21"/>
  <c r="N34" i="21" l="1"/>
  <c r="Y49" i="21"/>
  <c r="T29" i="21"/>
  <c r="T30" i="21" s="1"/>
  <c r="AM27" i="21"/>
  <c r="AM28" i="21" s="1"/>
  <c r="AN27" i="21"/>
  <c r="AN28" i="21" s="1"/>
  <c r="W7" i="21"/>
  <c r="T8" i="21" s="1"/>
  <c r="S8" i="21" s="1"/>
  <c r="X7" i="21" l="1"/>
  <c r="N35" i="21"/>
  <c r="X49" i="21"/>
  <c r="AM98" i="21"/>
  <c r="AM75" i="21"/>
  <c r="AN98" i="21"/>
  <c r="AN75" i="21"/>
  <c r="AM52" i="21"/>
  <c r="AQ70" i="21" s="1"/>
  <c r="AR70" i="21" s="1"/>
  <c r="AN52" i="21"/>
  <c r="AQ71" i="21" s="1"/>
  <c r="AR71" i="21" s="1"/>
  <c r="AN29" i="21"/>
  <c r="AM29" i="21"/>
  <c r="AM30" i="21"/>
  <c r="S31" i="21"/>
  <c r="W8" i="21"/>
  <c r="T9" i="21" s="1"/>
  <c r="S9" i="21" s="1"/>
  <c r="X8" i="21" l="1"/>
  <c r="W49" i="21"/>
  <c r="N36" i="21"/>
  <c r="AM77" i="21"/>
  <c r="AM100" i="21"/>
  <c r="AM76" i="21"/>
  <c r="AM99" i="21"/>
  <c r="AN76" i="21"/>
  <c r="AN99" i="21"/>
  <c r="AL27" i="21"/>
  <c r="AL31" i="21" s="1"/>
  <c r="AM53" i="21"/>
  <c r="AN53" i="21"/>
  <c r="AM54" i="21"/>
  <c r="T31" i="21"/>
  <c r="S32" i="21" l="1"/>
  <c r="T32" i="21" s="1"/>
  <c r="V49" i="21"/>
  <c r="N37" i="21"/>
  <c r="U49" i="21" s="1"/>
  <c r="AL101" i="21"/>
  <c r="AL78" i="21"/>
  <c r="AL55" i="21"/>
  <c r="AL28" i="21"/>
  <c r="AL30" i="21"/>
  <c r="AL29" i="21"/>
  <c r="AK27" i="21" l="1"/>
  <c r="AK29" i="21" s="1"/>
  <c r="AL75" i="21"/>
  <c r="AL98" i="21"/>
  <c r="AL76" i="21"/>
  <c r="AL99" i="21"/>
  <c r="AL77" i="21"/>
  <c r="AL100" i="21"/>
  <c r="AL52" i="21"/>
  <c r="AQ69" i="21" s="1"/>
  <c r="AR69" i="21" s="1"/>
  <c r="AL53" i="21"/>
  <c r="AL54" i="21"/>
  <c r="W9" i="21"/>
  <c r="T10" i="21" s="1"/>
  <c r="S10" i="21" s="1"/>
  <c r="AK30" i="21" l="1"/>
  <c r="AK77" i="21" s="1"/>
  <c r="AK32" i="21"/>
  <c r="AK79" i="21" s="1"/>
  <c r="AK28" i="21"/>
  <c r="AK75" i="21" s="1"/>
  <c r="AK31" i="21"/>
  <c r="AK78" i="21" s="1"/>
  <c r="X9" i="21"/>
  <c r="AK76" i="21"/>
  <c r="AK99" i="21"/>
  <c r="AK53" i="21"/>
  <c r="AK52" i="21" l="1"/>
  <c r="AQ68" i="21" s="1"/>
  <c r="AR68" i="21" s="1"/>
  <c r="AK54" i="21"/>
  <c r="AK100" i="21"/>
  <c r="AK56" i="21"/>
  <c r="AK102" i="21"/>
  <c r="AK98" i="21"/>
  <c r="AK55" i="21"/>
  <c r="AK101" i="21"/>
  <c r="S33" i="21"/>
  <c r="W10" i="21"/>
  <c r="T11" i="21" s="1"/>
  <c r="S11" i="21" s="1"/>
  <c r="X10" i="21" l="1"/>
  <c r="T33" i="21"/>
  <c r="AJ27" i="21"/>
  <c r="AJ28" i="21" l="1"/>
  <c r="AJ30" i="21"/>
  <c r="AJ29" i="21"/>
  <c r="AJ31" i="21"/>
  <c r="AJ32" i="21"/>
  <c r="AJ33" i="21"/>
  <c r="S34" i="21"/>
  <c r="W11" i="21"/>
  <c r="T12" i="21" s="1"/>
  <c r="S12" i="21" s="1"/>
  <c r="X11" i="21" l="1"/>
  <c r="AJ101" i="21"/>
  <c r="AJ78" i="21"/>
  <c r="AJ76" i="21"/>
  <c r="AJ99" i="21"/>
  <c r="AJ80" i="21"/>
  <c r="AJ103" i="21"/>
  <c r="AJ77" i="21"/>
  <c r="AJ100" i="21"/>
  <c r="AJ79" i="21"/>
  <c r="AJ102" i="21"/>
  <c r="AJ98" i="21"/>
  <c r="AJ75" i="21"/>
  <c r="AJ55" i="21"/>
  <c r="T34" i="21"/>
  <c r="AJ53" i="21"/>
  <c r="AJ57" i="21"/>
  <c r="AJ54" i="21"/>
  <c r="AJ56" i="21"/>
  <c r="AJ52" i="21"/>
  <c r="AQ67" i="21" s="1"/>
  <c r="AR67" i="21" s="1"/>
  <c r="AI27" i="21"/>
  <c r="AI34" i="21" s="1"/>
  <c r="AI81" i="21" l="1"/>
  <c r="AI104" i="21"/>
  <c r="AI58" i="21"/>
  <c r="AI28" i="21"/>
  <c r="AI30" i="21"/>
  <c r="AI29" i="21"/>
  <c r="AI31" i="21"/>
  <c r="AI32" i="21"/>
  <c r="AI33" i="21"/>
  <c r="S35" i="21"/>
  <c r="W12" i="21"/>
  <c r="T13" i="21" s="1"/>
  <c r="S13" i="21" s="1"/>
  <c r="X12" i="21" l="1"/>
  <c r="AI79" i="21"/>
  <c r="AI102" i="21"/>
  <c r="AI75" i="21"/>
  <c r="AI98" i="21"/>
  <c r="AI101" i="21"/>
  <c r="AI78" i="21"/>
  <c r="AI76" i="21"/>
  <c r="AI99" i="21"/>
  <c r="AI80" i="21"/>
  <c r="AI103" i="21"/>
  <c r="AI100" i="21"/>
  <c r="AI77" i="21"/>
  <c r="AI57" i="21"/>
  <c r="AI54" i="21"/>
  <c r="AI56" i="21"/>
  <c r="AI52" i="21"/>
  <c r="AQ66" i="21" s="1"/>
  <c r="AR66" i="21" s="1"/>
  <c r="AI55" i="21"/>
  <c r="AI53" i="21"/>
  <c r="AH27" i="21"/>
  <c r="T35" i="21"/>
  <c r="W13" i="21"/>
  <c r="T14" i="21" s="1"/>
  <c r="S14" i="21" s="1"/>
  <c r="X13" i="21" l="1"/>
  <c r="S36" i="21"/>
  <c r="T36" i="21" s="1"/>
  <c r="AH28" i="21"/>
  <c r="AH30" i="21"/>
  <c r="AH29" i="21"/>
  <c r="AH31" i="21"/>
  <c r="AH32" i="21"/>
  <c r="AH33" i="21"/>
  <c r="AH34" i="21"/>
  <c r="AH35" i="21"/>
  <c r="AG27" i="21" l="1"/>
  <c r="AG28" i="21" s="1"/>
  <c r="S37" i="21"/>
  <c r="AF27" i="21" s="1"/>
  <c r="AF37" i="21" s="1"/>
  <c r="AH101" i="21"/>
  <c r="AH78" i="21"/>
  <c r="AH81" i="21"/>
  <c r="AH104" i="21"/>
  <c r="AH76" i="21"/>
  <c r="AH99" i="21"/>
  <c r="AH103" i="21"/>
  <c r="AH80" i="21"/>
  <c r="AH77" i="21"/>
  <c r="AH100" i="21"/>
  <c r="AH82" i="21"/>
  <c r="AH105" i="21"/>
  <c r="AH79" i="21"/>
  <c r="AH102" i="21"/>
  <c r="AH75" i="21"/>
  <c r="AH98" i="21"/>
  <c r="AG29" i="21"/>
  <c r="AG31" i="21"/>
  <c r="AG34" i="21"/>
  <c r="AG35" i="21"/>
  <c r="AH55" i="21"/>
  <c r="AH58" i="21"/>
  <c r="AH53" i="21"/>
  <c r="AH59" i="21"/>
  <c r="AH57" i="21"/>
  <c r="AH54" i="21"/>
  <c r="AG36" i="21"/>
  <c r="AH56" i="21"/>
  <c r="AH52" i="21"/>
  <c r="AQ65" i="21" s="1"/>
  <c r="AR65" i="21" s="1"/>
  <c r="W14" i="21"/>
  <c r="T15" i="21" s="1"/>
  <c r="S15" i="21" s="1"/>
  <c r="AG33" i="21" l="1"/>
  <c r="AG103" i="21" s="1"/>
  <c r="AG30" i="21"/>
  <c r="AG77" i="21" s="1"/>
  <c r="AG32" i="21"/>
  <c r="T37" i="21"/>
  <c r="X14" i="21"/>
  <c r="AG83" i="21"/>
  <c r="AG106" i="21"/>
  <c r="AG104" i="21"/>
  <c r="AG81" i="21"/>
  <c r="AG99" i="21"/>
  <c r="AG76" i="21"/>
  <c r="AG80" i="21"/>
  <c r="AG100" i="21"/>
  <c r="AG79" i="21"/>
  <c r="AG102" i="21"/>
  <c r="AG75" i="21"/>
  <c r="AG98" i="21"/>
  <c r="AG82" i="21"/>
  <c r="AG105" i="21"/>
  <c r="AG78" i="21"/>
  <c r="AG101" i="21"/>
  <c r="AF107" i="21"/>
  <c r="AF84" i="21"/>
  <c r="AG58" i="21"/>
  <c r="AG53" i="21"/>
  <c r="AF61" i="21"/>
  <c r="AG60" i="21"/>
  <c r="AG56" i="21"/>
  <c r="AG52" i="21"/>
  <c r="AQ64" i="21" s="1"/>
  <c r="AR64" i="21" s="1"/>
  <c r="AG59" i="21"/>
  <c r="AG55" i="21"/>
  <c r="AF28" i="21"/>
  <c r="AF30" i="21"/>
  <c r="AF29" i="21"/>
  <c r="AF31" i="21"/>
  <c r="AF32" i="21"/>
  <c r="AF33" i="21"/>
  <c r="AF34" i="21"/>
  <c r="AF35" i="21"/>
  <c r="AF36" i="21"/>
  <c r="W15" i="21"/>
  <c r="T16" i="21" s="1"/>
  <c r="S16" i="21" s="1"/>
  <c r="AG54" i="21" l="1"/>
  <c r="AG57" i="21"/>
  <c r="X15" i="21"/>
  <c r="AF80" i="21"/>
  <c r="AF103" i="21"/>
  <c r="AF77" i="21"/>
  <c r="AF100" i="21"/>
  <c r="AF83" i="21"/>
  <c r="AF106" i="21"/>
  <c r="AF79" i="21"/>
  <c r="AF102" i="21"/>
  <c r="AF75" i="21"/>
  <c r="AF98" i="21"/>
  <c r="AF82" i="21"/>
  <c r="AF105" i="21"/>
  <c r="AF78" i="21"/>
  <c r="AF101" i="21"/>
  <c r="AF104" i="21"/>
  <c r="AF81" i="21"/>
  <c r="AF99" i="21"/>
  <c r="AF76" i="21"/>
  <c r="AF59" i="21"/>
  <c r="AF55" i="21"/>
  <c r="AF58" i="21"/>
  <c r="AF53" i="21"/>
  <c r="AF57" i="21"/>
  <c r="AF54" i="21"/>
  <c r="AF60" i="21"/>
  <c r="AF56" i="21"/>
  <c r="AF52" i="21"/>
  <c r="AQ63" i="21" s="1"/>
  <c r="AR63" i="21" s="1"/>
  <c r="S38" i="21"/>
  <c r="S39" i="21" l="1"/>
  <c r="AD27" i="21" s="1"/>
  <c r="AD38" i="21" s="1"/>
  <c r="T38" i="21"/>
  <c r="AE27" i="21"/>
  <c r="W16" i="21"/>
  <c r="T17" i="21" s="1"/>
  <c r="S17" i="21" s="1"/>
  <c r="T39" i="21" l="1"/>
  <c r="X16" i="21"/>
  <c r="AD108" i="21"/>
  <c r="AD85" i="21"/>
  <c r="AE28" i="21"/>
  <c r="AE30" i="21"/>
  <c r="AE29" i="21"/>
  <c r="AE31" i="21"/>
  <c r="AE32" i="21"/>
  <c r="AE33" i="21"/>
  <c r="AE34" i="21"/>
  <c r="AE35" i="21"/>
  <c r="AE36" i="21"/>
  <c r="AE37" i="21"/>
  <c r="AE38" i="21"/>
  <c r="AD62" i="21"/>
  <c r="AD28" i="21"/>
  <c r="AD29" i="21"/>
  <c r="AD30" i="21"/>
  <c r="AD31" i="21"/>
  <c r="AD32" i="21"/>
  <c r="AD33" i="21"/>
  <c r="AD34" i="21"/>
  <c r="AD35" i="21"/>
  <c r="AD36" i="21"/>
  <c r="AD37" i="21"/>
  <c r="AD39" i="21"/>
  <c r="AD84" i="21" l="1"/>
  <c r="AD107" i="21"/>
  <c r="AD80" i="21"/>
  <c r="AD103" i="21"/>
  <c r="AD76" i="21"/>
  <c r="AD99" i="21"/>
  <c r="AE107" i="21"/>
  <c r="AE84" i="21"/>
  <c r="AE80" i="21"/>
  <c r="AE103" i="21"/>
  <c r="AE100" i="21"/>
  <c r="AE77" i="21"/>
  <c r="AD106" i="21"/>
  <c r="AD83" i="21"/>
  <c r="AD79" i="21"/>
  <c r="AD102" i="21"/>
  <c r="AD98" i="21"/>
  <c r="AD75" i="21"/>
  <c r="AE83" i="21"/>
  <c r="AE106" i="21"/>
  <c r="AE79" i="21"/>
  <c r="AE102" i="21"/>
  <c r="AE75" i="21"/>
  <c r="AE98" i="21"/>
  <c r="AD105" i="21"/>
  <c r="AD82" i="21"/>
  <c r="AD101" i="21"/>
  <c r="AD78" i="21"/>
  <c r="AE105" i="21"/>
  <c r="AE82" i="21"/>
  <c r="AE101" i="21"/>
  <c r="AE78" i="21"/>
  <c r="AD86" i="21"/>
  <c r="AD109" i="21"/>
  <c r="AD104" i="21"/>
  <c r="AD81" i="21"/>
  <c r="AD77" i="21"/>
  <c r="AD100" i="21"/>
  <c r="AE108" i="21"/>
  <c r="AE85" i="21"/>
  <c r="AE104" i="21"/>
  <c r="AE81" i="21"/>
  <c r="AE76" i="21"/>
  <c r="AE99" i="21"/>
  <c r="AD63" i="21"/>
  <c r="AD58" i="21"/>
  <c r="AD54" i="21"/>
  <c r="AE59" i="21"/>
  <c r="AE55" i="21"/>
  <c r="AD61" i="21"/>
  <c r="AD57" i="21"/>
  <c r="AD53" i="21"/>
  <c r="AE62" i="21"/>
  <c r="AE58" i="21"/>
  <c r="AE53" i="21"/>
  <c r="AD60" i="21"/>
  <c r="AD56" i="21"/>
  <c r="AD52" i="21"/>
  <c r="AQ61" i="21" s="1"/>
  <c r="AR61" i="21" s="1"/>
  <c r="AE61" i="21"/>
  <c r="AE57" i="21"/>
  <c r="AE54" i="21"/>
  <c r="AD59" i="21"/>
  <c r="AD55" i="21"/>
  <c r="AE60" i="21"/>
  <c r="AE56" i="21"/>
  <c r="AE52" i="21"/>
  <c r="AQ62" i="21" s="1"/>
  <c r="AR62" i="21" s="1"/>
  <c r="S40" i="21"/>
  <c r="W17" i="21"/>
  <c r="T18" i="21" s="1"/>
  <c r="S18" i="21" s="1"/>
  <c r="X17" i="21" l="1"/>
  <c r="AC27" i="21"/>
  <c r="AC40" i="21" s="1"/>
  <c r="T40" i="21"/>
  <c r="W18" i="21"/>
  <c r="T19" i="21" s="1"/>
  <c r="S19" i="21" s="1"/>
  <c r="X18" i="21" l="1"/>
  <c r="AC87" i="21"/>
  <c r="AC110" i="21"/>
  <c r="AC64" i="21"/>
  <c r="AC28" i="21"/>
  <c r="AC30" i="21"/>
  <c r="AC29" i="21"/>
  <c r="AC31" i="21"/>
  <c r="AC32" i="21"/>
  <c r="AC33" i="21"/>
  <c r="AC34" i="21"/>
  <c r="AC35" i="21"/>
  <c r="AC36" i="21"/>
  <c r="AC37" i="21"/>
  <c r="AC39" i="21"/>
  <c r="AC38" i="21"/>
  <c r="S41" i="21"/>
  <c r="S42" i="21" l="1"/>
  <c r="AA27" i="21" s="1"/>
  <c r="AA41" i="21" s="1"/>
  <c r="AC83" i="21"/>
  <c r="AC106" i="21"/>
  <c r="AC79" i="21"/>
  <c r="AC102" i="21"/>
  <c r="AC75" i="21"/>
  <c r="AC98" i="21"/>
  <c r="AC108" i="21"/>
  <c r="AC85" i="21"/>
  <c r="AC82" i="21"/>
  <c r="AC105" i="21"/>
  <c r="AC78" i="21"/>
  <c r="AC101" i="21"/>
  <c r="AC109" i="21"/>
  <c r="AC86" i="21"/>
  <c r="AC104" i="21"/>
  <c r="AC81" i="21"/>
  <c r="AC76" i="21"/>
  <c r="AC99" i="21"/>
  <c r="AC84" i="21"/>
  <c r="AC107" i="21"/>
  <c r="AC103" i="21"/>
  <c r="AC80" i="21"/>
  <c r="AC100" i="21"/>
  <c r="AC77" i="21"/>
  <c r="AC61" i="21"/>
  <c r="AC57" i="21"/>
  <c r="AC54" i="21"/>
  <c r="AB27" i="21"/>
  <c r="AB41" i="21" s="1"/>
  <c r="AC60" i="21"/>
  <c r="AC56" i="21"/>
  <c r="AC52" i="21"/>
  <c r="AQ60" i="21" s="1"/>
  <c r="AR60" i="21" s="1"/>
  <c r="AC62" i="21"/>
  <c r="AC59" i="21"/>
  <c r="AC55" i="21"/>
  <c r="AC63" i="21"/>
  <c r="AC58" i="21"/>
  <c r="AC53" i="21"/>
  <c r="T41" i="21"/>
  <c r="W19" i="21"/>
  <c r="T20" i="21" s="1"/>
  <c r="S20" i="21" s="1"/>
  <c r="T42" i="21" l="1"/>
  <c r="X19" i="21"/>
  <c r="AB111" i="21"/>
  <c r="AB88" i="21"/>
  <c r="AA111" i="21"/>
  <c r="AA88" i="21"/>
  <c r="AA65" i="21"/>
  <c r="AA28" i="21"/>
  <c r="AA29" i="21"/>
  <c r="AA30" i="21"/>
  <c r="AA31" i="21"/>
  <c r="AA32" i="21"/>
  <c r="AA33" i="21"/>
  <c r="AA34" i="21"/>
  <c r="AA35" i="21"/>
  <c r="AA36" i="21"/>
  <c r="AA37" i="21"/>
  <c r="AA39" i="21"/>
  <c r="AA38" i="21"/>
  <c r="AA40" i="21"/>
  <c r="AB65" i="21"/>
  <c r="AB28" i="21"/>
  <c r="AB30" i="21"/>
  <c r="AB29" i="21"/>
  <c r="AB31" i="21"/>
  <c r="AB32" i="21"/>
  <c r="AB33" i="21"/>
  <c r="AB34" i="21"/>
  <c r="AB35" i="21"/>
  <c r="AB36" i="21"/>
  <c r="AB37" i="21"/>
  <c r="AB39" i="21"/>
  <c r="AB38" i="21"/>
  <c r="AB40" i="21"/>
  <c r="AA42" i="21"/>
  <c r="S43" i="21" l="1"/>
  <c r="T43" i="21" s="1"/>
  <c r="AB87" i="21"/>
  <c r="AB110" i="21"/>
  <c r="AB83" i="21"/>
  <c r="AB106" i="21"/>
  <c r="AB79" i="21"/>
  <c r="AB102" i="21"/>
  <c r="AB98" i="21"/>
  <c r="AB75" i="21"/>
  <c r="AA109" i="21"/>
  <c r="AA86" i="21"/>
  <c r="AA104" i="21"/>
  <c r="AA81" i="21"/>
  <c r="AA100" i="21"/>
  <c r="AA77" i="21"/>
  <c r="AB85" i="21"/>
  <c r="AB108" i="21"/>
  <c r="AB82" i="21"/>
  <c r="AB105" i="21"/>
  <c r="AB78" i="21"/>
  <c r="AB101" i="21"/>
  <c r="AA84" i="21"/>
  <c r="AA107" i="21"/>
  <c r="AA80" i="21"/>
  <c r="AA103" i="21"/>
  <c r="AA76" i="21"/>
  <c r="AA99" i="21"/>
  <c r="AB86" i="21"/>
  <c r="AB109" i="21"/>
  <c r="AB104" i="21"/>
  <c r="AB81" i="21"/>
  <c r="AB99" i="21"/>
  <c r="AB76" i="21"/>
  <c r="AA110" i="21"/>
  <c r="AA87" i="21"/>
  <c r="AA106" i="21"/>
  <c r="AA83" i="21"/>
  <c r="AA102" i="21"/>
  <c r="AA79" i="21"/>
  <c r="AA98" i="21"/>
  <c r="AA75" i="21"/>
  <c r="AA112" i="21"/>
  <c r="AA89" i="21"/>
  <c r="AB107" i="21"/>
  <c r="AB84" i="21"/>
  <c r="AB103" i="21"/>
  <c r="AB80" i="21"/>
  <c r="AB77" i="21"/>
  <c r="AB100" i="21"/>
  <c r="AA85" i="21"/>
  <c r="AA108" i="21"/>
  <c r="AA82" i="21"/>
  <c r="AA105" i="21"/>
  <c r="AA101" i="21"/>
  <c r="AA78" i="21"/>
  <c r="AB63" i="21"/>
  <c r="AB58" i="21"/>
  <c r="AB53" i="21"/>
  <c r="AA61" i="21"/>
  <c r="AA57" i="21"/>
  <c r="AA53" i="21"/>
  <c r="AA66" i="21"/>
  <c r="AB61" i="21"/>
  <c r="AB57" i="21"/>
  <c r="AB54" i="21"/>
  <c r="AA64" i="21"/>
  <c r="AA60" i="21"/>
  <c r="AA56" i="21"/>
  <c r="AA52" i="21"/>
  <c r="AQ58" i="21" s="1"/>
  <c r="AR58" i="21" s="1"/>
  <c r="AB64" i="21"/>
  <c r="AB60" i="21"/>
  <c r="AB56" i="21"/>
  <c r="AB52" i="21"/>
  <c r="AQ59" i="21" s="1"/>
  <c r="AR59" i="21" s="1"/>
  <c r="AA62" i="21"/>
  <c r="AA59" i="21"/>
  <c r="AA55" i="21"/>
  <c r="AB62" i="21"/>
  <c r="AB59" i="21"/>
  <c r="AB55" i="21"/>
  <c r="AA63" i="21"/>
  <c r="AA58" i="21"/>
  <c r="AA54" i="21"/>
  <c r="W20" i="21"/>
  <c r="T21" i="21" s="1"/>
  <c r="Z27" i="21" l="1"/>
  <c r="Z43" i="21" s="1"/>
  <c r="Z90" i="21" s="1"/>
  <c r="X20" i="21"/>
  <c r="Z40" i="21" l="1"/>
  <c r="Z110" i="21" s="1"/>
  <c r="Z39" i="21"/>
  <c r="Z86" i="21" s="1"/>
  <c r="Z36" i="21"/>
  <c r="Z106" i="21" s="1"/>
  <c r="Z35" i="21"/>
  <c r="Z82" i="21" s="1"/>
  <c r="Z31" i="21"/>
  <c r="Z101" i="21" s="1"/>
  <c r="Z28" i="21"/>
  <c r="Z75" i="21" s="1"/>
  <c r="Z67" i="21"/>
  <c r="Z32" i="21"/>
  <c r="Z102" i="21" s="1"/>
  <c r="Z42" i="21"/>
  <c r="Z66" i="21" s="1"/>
  <c r="Z38" i="21"/>
  <c r="Z85" i="21" s="1"/>
  <c r="Z34" i="21"/>
  <c r="Z104" i="21" s="1"/>
  <c r="Z29" i="21"/>
  <c r="Z76" i="21" s="1"/>
  <c r="Z113" i="21"/>
  <c r="Z41" i="21"/>
  <c r="Z88" i="21" s="1"/>
  <c r="Z37" i="21"/>
  <c r="Z84" i="21" s="1"/>
  <c r="Z33" i="21"/>
  <c r="Z57" i="21" s="1"/>
  <c r="Z30" i="21"/>
  <c r="Z77" i="21" s="1"/>
  <c r="S44" i="21"/>
  <c r="Y27" i="21" s="1"/>
  <c r="Y44" i="21" s="1"/>
  <c r="W21" i="21"/>
  <c r="T22" i="21" s="1"/>
  <c r="S22" i="21" s="1"/>
  <c r="Z64" i="21" l="1"/>
  <c r="Z87" i="21"/>
  <c r="Z56" i="21"/>
  <c r="Z60" i="21"/>
  <c r="Z109" i="21"/>
  <c r="Z63" i="21"/>
  <c r="Z99" i="21"/>
  <c r="Z59" i="21"/>
  <c r="Z105" i="21"/>
  <c r="Z83" i="21"/>
  <c r="Z79" i="21"/>
  <c r="Z103" i="21"/>
  <c r="Z55" i="21"/>
  <c r="Z78" i="21"/>
  <c r="Z112" i="21"/>
  <c r="Z58" i="21"/>
  <c r="Z61" i="21"/>
  <c r="Z98" i="21"/>
  <c r="Z80" i="21"/>
  <c r="Z52" i="21"/>
  <c r="AQ57" i="21" s="1"/>
  <c r="AR57" i="21" s="1"/>
  <c r="Z111" i="21"/>
  <c r="Z81" i="21"/>
  <c r="Z107" i="21"/>
  <c r="Z89" i="21"/>
  <c r="Z62" i="21"/>
  <c r="Z65" i="21"/>
  <c r="Z54" i="21"/>
  <c r="Z100" i="21"/>
  <c r="Z108" i="21"/>
  <c r="Z53" i="21"/>
  <c r="T44" i="21"/>
  <c r="X21" i="21"/>
  <c r="Y114" i="21"/>
  <c r="Y91" i="21"/>
  <c r="Y68" i="21"/>
  <c r="Y28" i="21"/>
  <c r="Y30" i="21"/>
  <c r="Y29" i="21"/>
  <c r="Y31" i="21"/>
  <c r="Y32" i="21"/>
  <c r="Y33" i="21"/>
  <c r="Y34" i="21"/>
  <c r="Y35" i="21"/>
  <c r="Y36" i="21"/>
  <c r="Y37" i="21"/>
  <c r="Y38" i="21"/>
  <c r="Y39" i="21"/>
  <c r="Y40" i="21"/>
  <c r="Y42" i="21"/>
  <c r="Y41" i="21"/>
  <c r="Y43" i="21"/>
  <c r="S45" i="21"/>
  <c r="Y110" i="21" l="1"/>
  <c r="Y87" i="21"/>
  <c r="Y83" i="21"/>
  <c r="Y106" i="21"/>
  <c r="Y79" i="21"/>
  <c r="Y102" i="21"/>
  <c r="Y75" i="21"/>
  <c r="Y98" i="21"/>
  <c r="Y90" i="21"/>
  <c r="Y113" i="21"/>
  <c r="Y109" i="21"/>
  <c r="Y86" i="21"/>
  <c r="Y82" i="21"/>
  <c r="Y105" i="21"/>
  <c r="Y78" i="21"/>
  <c r="Y101" i="21"/>
  <c r="Y111" i="21"/>
  <c r="Y88" i="21"/>
  <c r="Y108" i="21"/>
  <c r="Y85" i="21"/>
  <c r="Y104" i="21"/>
  <c r="Y81" i="21"/>
  <c r="Y99" i="21"/>
  <c r="Y76" i="21"/>
  <c r="Y89" i="21"/>
  <c r="Y112" i="21"/>
  <c r="Y84" i="21"/>
  <c r="Y107" i="21"/>
  <c r="Y80" i="21"/>
  <c r="Y103" i="21"/>
  <c r="Y77" i="21"/>
  <c r="Y100" i="21"/>
  <c r="Y66" i="21"/>
  <c r="Y61" i="21"/>
  <c r="Y57" i="21"/>
  <c r="Y54" i="21"/>
  <c r="X27" i="21"/>
  <c r="X45" i="21" s="1"/>
  <c r="Y64" i="21"/>
  <c r="Y60" i="21"/>
  <c r="Y56" i="21"/>
  <c r="Y52" i="21"/>
  <c r="AQ56" i="21" s="1"/>
  <c r="AR56" i="21" s="1"/>
  <c r="Y67" i="21"/>
  <c r="Y63" i="21"/>
  <c r="Y59" i="21"/>
  <c r="Y55" i="21"/>
  <c r="Y65" i="21"/>
  <c r="Y62" i="21"/>
  <c r="Y58" i="21"/>
  <c r="Y53" i="21"/>
  <c r="T45" i="21"/>
  <c r="W22" i="21"/>
  <c r="T23" i="21" s="1"/>
  <c r="S23" i="21" s="1"/>
  <c r="X22" i="21" l="1"/>
  <c r="X92" i="21"/>
  <c r="X115" i="21"/>
  <c r="X69" i="21"/>
  <c r="X28" i="21"/>
  <c r="X30" i="21"/>
  <c r="X29" i="21"/>
  <c r="X31" i="21"/>
  <c r="X32" i="21"/>
  <c r="X33" i="21"/>
  <c r="X34" i="21"/>
  <c r="X35" i="21"/>
  <c r="X36" i="21"/>
  <c r="X37" i="21"/>
  <c r="X38" i="21"/>
  <c r="X39" i="21"/>
  <c r="X40" i="21"/>
  <c r="X42" i="21"/>
  <c r="X41" i="21"/>
  <c r="X43" i="21"/>
  <c r="X44" i="21"/>
  <c r="S46" i="21" l="1"/>
  <c r="W27" i="21" s="1"/>
  <c r="W46" i="21" s="1"/>
  <c r="X114" i="21"/>
  <c r="X91" i="21"/>
  <c r="X110" i="21"/>
  <c r="X87" i="21"/>
  <c r="X83" i="21"/>
  <c r="X106" i="21"/>
  <c r="X79" i="21"/>
  <c r="X102" i="21"/>
  <c r="X75" i="21"/>
  <c r="X98" i="21"/>
  <c r="X90" i="21"/>
  <c r="X113" i="21"/>
  <c r="X86" i="21"/>
  <c r="X109" i="21"/>
  <c r="X105" i="21"/>
  <c r="X82" i="21"/>
  <c r="X78" i="21"/>
  <c r="X101" i="21"/>
  <c r="X111" i="21"/>
  <c r="X88" i="21"/>
  <c r="X85" i="21"/>
  <c r="X108" i="21"/>
  <c r="X104" i="21"/>
  <c r="X81" i="21"/>
  <c r="X99" i="21"/>
  <c r="X76" i="21"/>
  <c r="X89" i="21"/>
  <c r="X112" i="21"/>
  <c r="X84" i="21"/>
  <c r="X107" i="21"/>
  <c r="X103" i="21"/>
  <c r="X80" i="21"/>
  <c r="X77" i="21"/>
  <c r="X100" i="21"/>
  <c r="X66" i="21"/>
  <c r="X61" i="21"/>
  <c r="X57" i="21"/>
  <c r="X54" i="21"/>
  <c r="X68" i="21"/>
  <c r="X64" i="21"/>
  <c r="X60" i="21"/>
  <c r="X56" i="21"/>
  <c r="X52" i="21"/>
  <c r="AQ55" i="21" s="1"/>
  <c r="AR55" i="21" s="1"/>
  <c r="X67" i="21"/>
  <c r="X63" i="21"/>
  <c r="X59" i="21"/>
  <c r="X55" i="21"/>
  <c r="X65" i="21"/>
  <c r="X62" i="21"/>
  <c r="X58" i="21"/>
  <c r="X53" i="21"/>
  <c r="W23" i="21"/>
  <c r="T24" i="21" s="1"/>
  <c r="S24" i="21" s="1"/>
  <c r="T46" i="21" l="1"/>
  <c r="X23" i="21"/>
  <c r="W116" i="21"/>
  <c r="W93" i="21"/>
  <c r="W70" i="21"/>
  <c r="W28" i="21"/>
  <c r="W29" i="21"/>
  <c r="W30" i="21"/>
  <c r="W31" i="21"/>
  <c r="W32" i="21"/>
  <c r="W33" i="21"/>
  <c r="W34" i="21"/>
  <c r="W35" i="21"/>
  <c r="W36" i="21"/>
  <c r="W37" i="21"/>
  <c r="W39" i="21"/>
  <c r="W38" i="21"/>
  <c r="W40" i="21"/>
  <c r="W42" i="21"/>
  <c r="W41" i="21"/>
  <c r="W43" i="21"/>
  <c r="W44" i="21"/>
  <c r="W45" i="21"/>
  <c r="S47" i="21" l="1"/>
  <c r="T47" i="21" s="1"/>
  <c r="W114" i="21"/>
  <c r="W91" i="21"/>
  <c r="W110" i="21"/>
  <c r="W87" i="21"/>
  <c r="W106" i="21"/>
  <c r="W83" i="21"/>
  <c r="W79" i="21"/>
  <c r="W102" i="21"/>
  <c r="W75" i="21"/>
  <c r="W98" i="21"/>
  <c r="W113" i="21"/>
  <c r="W90" i="21"/>
  <c r="W85" i="21"/>
  <c r="W108" i="21"/>
  <c r="W82" i="21"/>
  <c r="W105" i="21"/>
  <c r="W101" i="21"/>
  <c r="W78" i="21"/>
  <c r="W88" i="21"/>
  <c r="W111" i="21"/>
  <c r="W109" i="21"/>
  <c r="W86" i="21"/>
  <c r="W81" i="21"/>
  <c r="W104" i="21"/>
  <c r="W100" i="21"/>
  <c r="W77" i="21"/>
  <c r="W92" i="21"/>
  <c r="W115" i="21"/>
  <c r="W112" i="21"/>
  <c r="W89" i="21"/>
  <c r="W84" i="21"/>
  <c r="W107" i="21"/>
  <c r="W103" i="21"/>
  <c r="W80" i="21"/>
  <c r="W99" i="21"/>
  <c r="W76" i="21"/>
  <c r="W69" i="21"/>
  <c r="W66" i="21"/>
  <c r="W61" i="21"/>
  <c r="W57" i="21"/>
  <c r="W53" i="21"/>
  <c r="W68" i="21"/>
  <c r="W64" i="21"/>
  <c r="W60" i="21"/>
  <c r="W56" i="21"/>
  <c r="W52" i="21"/>
  <c r="AQ54" i="21" s="1"/>
  <c r="AR54" i="21" s="1"/>
  <c r="W67" i="21"/>
  <c r="W62" i="21"/>
  <c r="W59" i="21"/>
  <c r="W55" i="21"/>
  <c r="W65" i="21"/>
  <c r="W63" i="21"/>
  <c r="W58" i="21"/>
  <c r="W54" i="21"/>
  <c r="W24" i="21"/>
  <c r="V27" i="21" l="1"/>
  <c r="V31" i="21" s="1"/>
  <c r="X24" i="21"/>
  <c r="V40" i="21" l="1"/>
  <c r="V110" i="21" s="1"/>
  <c r="V45" i="21"/>
  <c r="V115" i="21" s="1"/>
  <c r="V32" i="21"/>
  <c r="V79" i="21" s="1"/>
  <c r="V44" i="21"/>
  <c r="V91" i="21" s="1"/>
  <c r="V37" i="21"/>
  <c r="V84" i="21" s="1"/>
  <c r="V29" i="21"/>
  <c r="V99" i="21" s="1"/>
  <c r="V41" i="21"/>
  <c r="V88" i="21" s="1"/>
  <c r="V36" i="21"/>
  <c r="V83" i="21" s="1"/>
  <c r="V30" i="21"/>
  <c r="V100" i="21" s="1"/>
  <c r="V46" i="21"/>
  <c r="V116" i="21" s="1"/>
  <c r="V42" i="21"/>
  <c r="V66" i="21" s="1"/>
  <c r="V34" i="21"/>
  <c r="V81" i="21" s="1"/>
  <c r="V47" i="21"/>
  <c r="V71" i="21" s="1"/>
  <c r="V43" i="21"/>
  <c r="V113" i="21" s="1"/>
  <c r="V39" i="21"/>
  <c r="V109" i="21" s="1"/>
  <c r="V33" i="21"/>
  <c r="V103" i="21" s="1"/>
  <c r="V28" i="21"/>
  <c r="V75" i="21" s="1"/>
  <c r="V38" i="21"/>
  <c r="V108" i="21" s="1"/>
  <c r="V35" i="21"/>
  <c r="V82" i="21" s="1"/>
  <c r="S48" i="21"/>
  <c r="T48" i="21" s="1"/>
  <c r="V117" i="21"/>
  <c r="V78" i="21"/>
  <c r="V101" i="21"/>
  <c r="V55" i="21"/>
  <c r="V69" i="21" l="1"/>
  <c r="V87" i="21"/>
  <c r="V112" i="21"/>
  <c r="V102" i="21"/>
  <c r="V53" i="21"/>
  <c r="V92" i="21"/>
  <c r="V64" i="21"/>
  <c r="V68" i="21"/>
  <c r="V98" i="21"/>
  <c r="V77" i="21"/>
  <c r="V106" i="21"/>
  <c r="V86" i="21"/>
  <c r="V56" i="21"/>
  <c r="V104" i="21"/>
  <c r="V94" i="21"/>
  <c r="V58" i="21"/>
  <c r="V114" i="21"/>
  <c r="V76" i="21"/>
  <c r="V93" i="21"/>
  <c r="V54" i="21"/>
  <c r="V60" i="21"/>
  <c r="V61" i="21"/>
  <c r="V107" i="21"/>
  <c r="V85" i="21"/>
  <c r="V89" i="21"/>
  <c r="V111" i="21"/>
  <c r="V65" i="21"/>
  <c r="V52" i="21"/>
  <c r="AQ53" i="21" s="1"/>
  <c r="AR53" i="21" s="1"/>
  <c r="V70" i="21"/>
  <c r="V105" i="21"/>
  <c r="V57" i="21"/>
  <c r="U27" i="21"/>
  <c r="U48" i="21" s="1"/>
  <c r="U72" i="21" s="1"/>
  <c r="V63" i="21"/>
  <c r="V59" i="21"/>
  <c r="V67" i="21"/>
  <c r="V90" i="21"/>
  <c r="V80" i="21"/>
  <c r="V62" i="21"/>
  <c r="U46" i="21" l="1"/>
  <c r="U70" i="21" s="1"/>
  <c r="U34" i="21"/>
  <c r="U104" i="21" s="1"/>
  <c r="U29" i="21"/>
  <c r="U76" i="21" s="1"/>
  <c r="U41" i="21"/>
  <c r="U65" i="21" s="1"/>
  <c r="U95" i="21"/>
  <c r="U39" i="21"/>
  <c r="U109" i="21" s="1"/>
  <c r="U45" i="21"/>
  <c r="U69" i="21" s="1"/>
  <c r="U42" i="21"/>
  <c r="U112" i="21" s="1"/>
  <c r="U37" i="21"/>
  <c r="U107" i="21" s="1"/>
  <c r="U33" i="21"/>
  <c r="U57" i="21" s="1"/>
  <c r="U30" i="21"/>
  <c r="U100" i="21" s="1"/>
  <c r="U118" i="21"/>
  <c r="U44" i="21"/>
  <c r="U114" i="21" s="1"/>
  <c r="U40" i="21"/>
  <c r="U110" i="21" s="1"/>
  <c r="U36" i="21"/>
  <c r="U83" i="21" s="1"/>
  <c r="U32" i="21"/>
  <c r="U102" i="21" s="1"/>
  <c r="U98" i="21"/>
  <c r="U47" i="21"/>
  <c r="U117" i="21" s="1"/>
  <c r="U43" i="21"/>
  <c r="U67" i="21" s="1"/>
  <c r="U38" i="21"/>
  <c r="U108" i="21" s="1"/>
  <c r="U35" i="21"/>
  <c r="U82" i="21" s="1"/>
  <c r="U31" i="21"/>
  <c r="U101" i="21" s="1"/>
  <c r="U84" i="21" l="1"/>
  <c r="U81" i="21"/>
  <c r="U116" i="21"/>
  <c r="U53" i="21"/>
  <c r="U56" i="21"/>
  <c r="U77" i="21"/>
  <c r="U99" i="21"/>
  <c r="U54" i="21"/>
  <c r="U58" i="21"/>
  <c r="U61" i="21"/>
  <c r="U93" i="21"/>
  <c r="U75" i="21"/>
  <c r="U66" i="21"/>
  <c r="U111" i="21"/>
  <c r="U90" i="21"/>
  <c r="U79" i="21"/>
  <c r="U89" i="21"/>
  <c r="U105" i="21"/>
  <c r="U88" i="21"/>
  <c r="U78" i="21"/>
  <c r="U85" i="21"/>
  <c r="U63" i="21"/>
  <c r="U68" i="21"/>
  <c r="U86" i="21"/>
  <c r="U87" i="21"/>
  <c r="U115" i="21"/>
  <c r="U113" i="21"/>
  <c r="U64" i="21"/>
  <c r="U92" i="21"/>
  <c r="U94" i="21"/>
  <c r="U106" i="21"/>
  <c r="U60" i="21"/>
  <c r="U55" i="21"/>
  <c r="U71" i="21"/>
  <c r="U103" i="21"/>
  <c r="U59" i="21"/>
  <c r="U80" i="21"/>
  <c r="U52" i="21"/>
  <c r="U91" i="21"/>
  <c r="U62" i="21"/>
  <c r="AR52" i="21" l="1"/>
  <c r="AQ52" i="21"/>
</calcChain>
</file>

<file path=xl/sharedStrings.xml><?xml version="1.0" encoding="utf-8"?>
<sst xmlns="http://schemas.openxmlformats.org/spreadsheetml/2006/main" count="49" uniqueCount="38">
  <si>
    <t>lft</t>
  </si>
  <si>
    <t>aantal dln</t>
  </si>
  <si>
    <t>h</t>
  </si>
  <si>
    <t>over h</t>
  </si>
  <si>
    <t>q(h)</t>
  </si>
  <si>
    <t>product</t>
  </si>
  <si>
    <t>PV(aanspraken)</t>
  </si>
  <si>
    <t>PV(liabilities)</t>
  </si>
  <si>
    <t>% vermogen per horizon</t>
  </si>
  <si>
    <t>Horizon</t>
  </si>
  <si>
    <t>Verwachte uitkering</t>
  </si>
  <si>
    <t>Vul de gele cellen in</t>
  </si>
  <si>
    <t>herstelcapaciteit Lambda</t>
  </si>
  <si>
    <t>Vaste daling</t>
  </si>
  <si>
    <t>num</t>
  </si>
  <si>
    <t>denom</t>
  </si>
  <si>
    <t>y(h)</t>
  </si>
  <si>
    <t>Onmiddelijke indexatie</t>
  </si>
  <si>
    <t>Leeftijd</t>
  </si>
  <si>
    <t>Vermogen</t>
  </si>
  <si>
    <t>Kwantiel</t>
  </si>
  <si>
    <t>PV</t>
  </si>
  <si>
    <t>voor uitvaren</t>
  </si>
  <si>
    <t>aanspraak</t>
  </si>
  <si>
    <t>na uitvaren</t>
  </si>
  <si>
    <t>aanspraken</t>
  </si>
  <si>
    <t>opslag b</t>
  </si>
  <si>
    <t>rente r</t>
  </si>
  <si>
    <r>
      <t xml:space="preserve">volatiliteit </t>
    </r>
    <r>
      <rPr>
        <sz val="11"/>
        <color theme="1"/>
        <rFont val="Times New Roman"/>
        <family val="1"/>
      </rPr>
      <t>σ</t>
    </r>
  </si>
  <si>
    <t>exposure ptf w</t>
  </si>
  <si>
    <r>
      <t xml:space="preserve">equity premium </t>
    </r>
    <r>
      <rPr>
        <sz val="11"/>
        <color theme="1"/>
        <rFont val="Times New Roman"/>
        <family val="1"/>
      </rPr>
      <t>λ</t>
    </r>
  </si>
  <si>
    <t>spreiding N</t>
  </si>
  <si>
    <t>vaste daling per jaar</t>
  </si>
  <si>
    <t>dekkingsgraad F(0)</t>
  </si>
  <si>
    <t>z(0)</t>
  </si>
  <si>
    <t>x(0)</t>
  </si>
  <si>
    <t>V(0,k)</t>
  </si>
  <si>
    <t>V(0,k)/V(0)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</si>
</sst>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%"/>
    <numFmt numFmtId="166" formatCode="0.0"/>
    <numFmt numFmtId="167" formatCode="0.000000"/>
    <numFmt numFmtId="168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 applyBorder="1"/>
    <xf numFmtId="0" fontId="0" fillId="3" borderId="0" xfId="0" applyFill="1"/>
    <xf numFmtId="0" fontId="0" fillId="2" borderId="3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8" xfId="0" applyFill="1" applyBorder="1"/>
    <xf numFmtId="0" fontId="3" fillId="3" borderId="0" xfId="0" applyFont="1" applyFill="1"/>
    <xf numFmtId="0" fontId="0" fillId="3" borderId="7" xfId="0" applyFill="1" applyBorder="1"/>
    <xf numFmtId="165" fontId="0" fillId="2" borderId="4" xfId="1" applyNumberFormat="1" applyFont="1" applyFill="1" applyBorder="1"/>
    <xf numFmtId="0" fontId="4" fillId="3" borderId="0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0" fillId="3" borderId="9" xfId="0" applyFill="1" applyBorder="1" applyAlignment="1">
      <alignment horizontal="right"/>
    </xf>
    <xf numFmtId="0" fontId="0" fillId="3" borderId="11" xfId="0" applyFill="1" applyBorder="1"/>
    <xf numFmtId="0" fontId="0" fillId="3" borderId="10" xfId="0" applyFill="1" applyBorder="1"/>
    <xf numFmtId="0" fontId="0" fillId="3" borderId="9" xfId="0" applyFill="1" applyBorder="1"/>
    <xf numFmtId="0" fontId="6" fillId="3" borderId="0" xfId="0" applyFont="1" applyFill="1"/>
    <xf numFmtId="10" fontId="0" fillId="3" borderId="0" xfId="0" applyNumberFormat="1" applyFill="1"/>
    <xf numFmtId="165" fontId="0" fillId="3" borderId="4" xfId="1" applyNumberFormat="1" applyFont="1" applyFill="1" applyBorder="1"/>
    <xf numFmtId="0" fontId="2" fillId="3" borderId="0" xfId="0" applyFont="1" applyFill="1"/>
    <xf numFmtId="0" fontId="0" fillId="3" borderId="2" xfId="0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0" fontId="5" fillId="3" borderId="0" xfId="0" applyFont="1" applyFill="1" applyBorder="1"/>
    <xf numFmtId="0" fontId="5" fillId="3" borderId="6" xfId="0" applyFont="1" applyFill="1" applyBorder="1"/>
    <xf numFmtId="0" fontId="0" fillId="3" borderId="14" xfId="0" applyFill="1" applyBorder="1"/>
    <xf numFmtId="2" fontId="0" fillId="3" borderId="4" xfId="0" applyNumberFormat="1" applyFill="1" applyBorder="1"/>
    <xf numFmtId="2" fontId="0" fillId="3" borderId="7" xfId="0" applyNumberFormat="1" applyFill="1" applyBorder="1"/>
    <xf numFmtId="2" fontId="0" fillId="3" borderId="0" xfId="0" applyNumberFormat="1" applyFill="1" applyBorder="1"/>
    <xf numFmtId="0" fontId="3" fillId="3" borderId="0" xfId="0" applyFont="1" applyFill="1" applyBorder="1"/>
    <xf numFmtId="0" fontId="7" fillId="3" borderId="0" xfId="0" applyFont="1" applyFill="1" applyBorder="1"/>
    <xf numFmtId="0" fontId="4" fillId="3" borderId="0" xfId="0" applyFont="1" applyFill="1" applyBorder="1"/>
    <xf numFmtId="2" fontId="5" fillId="3" borderId="0" xfId="0" applyNumberFormat="1" applyFont="1" applyFill="1"/>
    <xf numFmtId="2" fontId="5" fillId="3" borderId="0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2" fontId="0" fillId="3" borderId="5" xfId="0" applyNumberFormat="1" applyFill="1" applyBorder="1"/>
    <xf numFmtId="165" fontId="0" fillId="3" borderId="5" xfId="1" applyNumberFormat="1" applyFont="1" applyFill="1" applyBorder="1"/>
    <xf numFmtId="165" fontId="0" fillId="3" borderId="0" xfId="1" applyNumberFormat="1" applyFont="1" applyFill="1" applyBorder="1"/>
    <xf numFmtId="165" fontId="0" fillId="3" borderId="8" xfId="1" applyNumberFormat="1" applyFont="1" applyFill="1" applyBorder="1"/>
    <xf numFmtId="165" fontId="0" fillId="3" borderId="6" xfId="1" applyNumberFormat="1" applyFont="1" applyFill="1" applyBorder="1"/>
    <xf numFmtId="165" fontId="0" fillId="3" borderId="7" xfId="1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3" fillId="3" borderId="11" xfId="0" applyFont="1" applyFill="1" applyBorder="1"/>
    <xf numFmtId="0" fontId="4" fillId="3" borderId="15" xfId="0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2" fontId="0" fillId="3" borderId="8" xfId="0" applyNumberFormat="1" applyFill="1" applyBorder="1"/>
    <xf numFmtId="2" fontId="0" fillId="3" borderId="6" xfId="0" applyNumberFormat="1" applyFill="1" applyBorder="1"/>
    <xf numFmtId="167" fontId="0" fillId="3" borderId="4" xfId="0" applyNumberFormat="1" applyFill="1" applyBorder="1"/>
    <xf numFmtId="167" fontId="0" fillId="3" borderId="7" xfId="0" applyNumberFormat="1" applyFill="1" applyBorder="1"/>
    <xf numFmtId="164" fontId="5" fillId="3" borderId="0" xfId="0" applyNumberFormat="1" applyFont="1" applyFill="1" applyBorder="1"/>
    <xf numFmtId="164" fontId="5" fillId="3" borderId="4" xfId="0" applyNumberFormat="1" applyFont="1" applyFill="1" applyBorder="1"/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9" fontId="0" fillId="2" borderId="4" xfId="0" applyNumberFormat="1" applyFill="1" applyBorder="1"/>
    <xf numFmtId="0" fontId="7" fillId="3" borderId="0" xfId="0" applyFont="1" applyFill="1" applyBorder="1" applyAlignment="1">
      <alignment horizontal="left"/>
    </xf>
    <xf numFmtId="166" fontId="5" fillId="3" borderId="0" xfId="0" applyNumberFormat="1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5" xfId="0" applyFont="1" applyFill="1" applyBorder="1"/>
    <xf numFmtId="0" fontId="5" fillId="3" borderId="4" xfId="0" applyFont="1" applyFill="1" applyBorder="1"/>
    <xf numFmtId="0" fontId="5" fillId="3" borderId="8" xfId="0" applyFont="1" applyFill="1" applyBorder="1"/>
    <xf numFmtId="166" fontId="5" fillId="3" borderId="6" xfId="0" applyNumberFormat="1" applyFont="1" applyFill="1" applyBorder="1"/>
    <xf numFmtId="0" fontId="5" fillId="3" borderId="7" xfId="0" applyFont="1" applyFill="1" applyBorder="1"/>
    <xf numFmtId="165" fontId="0" fillId="3" borderId="4" xfId="0" applyNumberFormat="1" applyFill="1" applyBorder="1"/>
    <xf numFmtId="164" fontId="0" fillId="3" borderId="15" xfId="0" applyNumberFormat="1" applyFill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0" fontId="5" fillId="3" borderId="3" xfId="0" applyFont="1" applyFill="1" applyBorder="1"/>
    <xf numFmtId="9" fontId="5" fillId="3" borderId="12" xfId="0" applyNumberFormat="1" applyFont="1" applyFill="1" applyBorder="1"/>
    <xf numFmtId="0" fontId="4" fillId="3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2" fontId="5" fillId="3" borderId="2" xfId="0" applyNumberFormat="1" applyFont="1" applyFill="1" applyBorder="1"/>
    <xf numFmtId="2" fontId="5" fillId="3" borderId="3" xfId="0" applyNumberFormat="1" applyFont="1" applyFill="1" applyBorder="1"/>
    <xf numFmtId="2" fontId="5" fillId="3" borderId="0" xfId="0" applyNumberFormat="1" applyFont="1" applyFill="1" applyBorder="1"/>
    <xf numFmtId="2" fontId="5" fillId="3" borderId="4" xfId="0" applyNumberFormat="1" applyFont="1" applyFill="1" applyBorder="1"/>
    <xf numFmtId="2" fontId="5" fillId="3" borderId="6" xfId="0" applyNumberFormat="1" applyFont="1" applyFill="1" applyBorder="1"/>
    <xf numFmtId="2" fontId="5" fillId="3" borderId="7" xfId="0" applyNumberFormat="1" applyFont="1" applyFill="1" applyBorder="1"/>
    <xf numFmtId="0" fontId="0" fillId="3" borderId="15" xfId="0" applyFill="1" applyBorder="1"/>
    <xf numFmtId="9" fontId="0" fillId="2" borderId="12" xfId="0" applyNumberFormat="1" applyFill="1" applyBorder="1"/>
    <xf numFmtId="0" fontId="0" fillId="2" borderId="2" xfId="0" applyFill="1" applyBorder="1"/>
    <xf numFmtId="0" fontId="5" fillId="3" borderId="14" xfId="0" applyFont="1" applyFill="1" applyBorder="1"/>
    <xf numFmtId="166" fontId="5" fillId="3" borderId="2" xfId="0" applyNumberFormat="1" applyFont="1" applyFill="1" applyBorder="1"/>
    <xf numFmtId="165" fontId="0" fillId="3" borderId="1" xfId="1" applyNumberFormat="1" applyFont="1" applyFill="1" applyBorder="1"/>
    <xf numFmtId="165" fontId="0" fillId="3" borderId="2" xfId="1" applyNumberFormat="1" applyFont="1" applyFill="1" applyBorder="1"/>
    <xf numFmtId="165" fontId="0" fillId="3" borderId="3" xfId="1" applyNumberFormat="1" applyFont="1" applyFill="1" applyBorder="1"/>
    <xf numFmtId="0" fontId="0" fillId="3" borderId="13" xfId="0" applyFill="1" applyBorder="1"/>
    <xf numFmtId="10" fontId="0" fillId="3" borderId="13" xfId="1" applyNumberFormat="1" applyFont="1" applyFill="1" applyBorder="1"/>
    <xf numFmtId="10" fontId="0" fillId="3" borderId="14" xfId="1" applyNumberFormat="1" applyFont="1" applyFill="1" applyBorder="1"/>
    <xf numFmtId="0" fontId="3" fillId="3" borderId="12" xfId="0" applyFont="1" applyFill="1" applyBorder="1"/>
    <xf numFmtId="168" fontId="0" fillId="3" borderId="0" xfId="0" applyNumberFormat="1" applyFill="1"/>
    <xf numFmtId="168" fontId="2" fillId="3" borderId="0" xfId="0" applyNumberFormat="1" applyFont="1" applyFill="1"/>
    <xf numFmtId="0" fontId="2" fillId="3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MAIN!$AP$52:$AP$71</c:f>
              <c:numCache>
                <c:formatCode>General</c:formatCode>
                <c:ptCount val="20"/>
                <c:pt idx="0">
                  <c:v>67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71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75</c:v>
                </c:pt>
                <c:pt idx="9">
                  <c:v>76</c:v>
                </c:pt>
                <c:pt idx="10">
                  <c:v>77</c:v>
                </c:pt>
                <c:pt idx="11">
                  <c:v>78</c:v>
                </c:pt>
                <c:pt idx="12">
                  <c:v>79</c:v>
                </c:pt>
                <c:pt idx="13">
                  <c:v>80</c:v>
                </c:pt>
                <c:pt idx="14">
                  <c:v>81</c:v>
                </c:pt>
                <c:pt idx="15">
                  <c:v>82</c:v>
                </c:pt>
                <c:pt idx="16">
                  <c:v>83</c:v>
                </c:pt>
                <c:pt idx="17">
                  <c:v>84</c:v>
                </c:pt>
                <c:pt idx="18">
                  <c:v>85</c:v>
                </c:pt>
                <c:pt idx="19">
                  <c:v>86</c:v>
                </c:pt>
              </c:numCache>
            </c:numRef>
          </c:cat>
          <c:val>
            <c:numRef>
              <c:f>MAIN!$AR$52:$AR$71</c:f>
              <c:numCache>
                <c:formatCode>0.000000</c:formatCode>
                <c:ptCount val="20"/>
                <c:pt idx="0">
                  <c:v>9.9999999999997868E-3</c:v>
                </c:pt>
                <c:pt idx="1">
                  <c:v>1.0000000000000009E-2</c:v>
                </c:pt>
                <c:pt idx="2">
                  <c:v>1.0000000000000009E-2</c:v>
                </c:pt>
                <c:pt idx="3">
                  <c:v>1.0000000000000231E-2</c:v>
                </c:pt>
                <c:pt idx="4">
                  <c:v>1.0000000000000231E-2</c:v>
                </c:pt>
                <c:pt idx="5">
                  <c:v>1.0000000000000009E-2</c:v>
                </c:pt>
                <c:pt idx="6">
                  <c:v>1.0000000000000009E-2</c:v>
                </c:pt>
                <c:pt idx="7">
                  <c:v>1.0000000000000231E-2</c:v>
                </c:pt>
                <c:pt idx="8">
                  <c:v>1.0000000000000009E-2</c:v>
                </c:pt>
                <c:pt idx="9">
                  <c:v>1.0000000000000231E-2</c:v>
                </c:pt>
                <c:pt idx="10">
                  <c:v>1.0000000000000231E-2</c:v>
                </c:pt>
                <c:pt idx="11">
                  <c:v>1.0000000000000009E-2</c:v>
                </c:pt>
                <c:pt idx="12">
                  <c:v>1.0000000000000009E-2</c:v>
                </c:pt>
                <c:pt idx="13">
                  <c:v>1.0000000000000009E-2</c:v>
                </c:pt>
                <c:pt idx="14">
                  <c:v>1.0000000000000009E-2</c:v>
                </c:pt>
                <c:pt idx="15">
                  <c:v>1.0000000000000009E-2</c:v>
                </c:pt>
                <c:pt idx="16">
                  <c:v>9.9999999999997868E-3</c:v>
                </c:pt>
                <c:pt idx="17">
                  <c:v>9.9999999999997868E-3</c:v>
                </c:pt>
                <c:pt idx="18">
                  <c:v>1.0000000000000009E-2</c:v>
                </c:pt>
                <c:pt idx="19">
                  <c:v>1.0000000000000231E-2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55-40B2-AF3D-7EA592EE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83464"/>
        <c:axId val="457983072"/>
      </c:lineChart>
      <c:catAx>
        <c:axId val="457983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 sz="1600">
                    <a:solidFill>
                      <a:srgbClr val="595959"/>
                    </a:solidFill>
                  </a:rPr>
                  <a:t>leeftijd (jaren)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830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7983072"/>
        <c:scaling>
          <c:orientation val="minMax"/>
          <c:max val="1.0000000000000002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600">
                    <a:solidFill>
                      <a:srgbClr val="595959"/>
                    </a:solidFill>
                  </a:rPr>
                  <a:t>Onmiddelijke</a:t>
                </a:r>
                <a:r>
                  <a:rPr lang="nl-NL" sz="1600" baseline="0">
                    <a:solidFill>
                      <a:srgbClr val="595959"/>
                    </a:solidFill>
                  </a:rPr>
                  <a:t> indexatie </a:t>
                </a:r>
                <a:r>
                  <a:rPr lang="nl-NL" sz="1600">
                    <a:solidFill>
                      <a:srgbClr val="595959"/>
                    </a:solidFill>
                  </a:rPr>
                  <a:t>(</a:t>
                </a:r>
                <a:r>
                  <a:rPr lang="nl-NL" sz="1600">
                    <a:solidFill>
                      <a:srgbClr val="595959"/>
                    </a:solidFill>
                    <a:latin typeface="Times New Roman"/>
                    <a:cs typeface="Times New Roman"/>
                  </a:rPr>
                  <a:t>%)</a:t>
                </a:r>
                <a:endParaRPr lang="nl-NL" sz="1600">
                  <a:solidFill>
                    <a:srgbClr val="595959"/>
                  </a:solidFill>
                </a:endParaRP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83464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verwachte uitkeringen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MAIN!$R$52:$R$72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MAIN!$U$52:$U$72</c:f>
              <c:numCache>
                <c:formatCode>0.00</c:formatCode>
                <c:ptCount val="21"/>
                <c:pt idx="0">
                  <c:v>100.99999999999999</c:v>
                </c:pt>
                <c:pt idx="1">
                  <c:v>100.61579539761784</c:v>
                </c:pt>
                <c:pt idx="2">
                  <c:v>103.29477697057226</c:v>
                </c:pt>
                <c:pt idx="3">
                  <c:v>104.97663340939673</c:v>
                </c:pt>
                <c:pt idx="4">
                  <c:v>106.6818623470466</c:v>
                </c:pt>
                <c:pt idx="5">
                  <c:v>108.4107637012052</c:v>
                </c:pt>
                <c:pt idx="6">
                  <c:v>110.16364105724217</c:v>
                </c:pt>
                <c:pt idx="7">
                  <c:v>111.94080171164219</c:v>
                </c:pt>
                <c:pt idx="8">
                  <c:v>113.74255671593485</c:v>
                </c:pt>
                <c:pt idx="9">
                  <c:v>115.56922092113402</c:v>
                </c:pt>
                <c:pt idx="10">
                  <c:v>117.42111302269115</c:v>
                </c:pt>
                <c:pt idx="11">
                  <c:v>118.60121482777834</c:v>
                </c:pt>
                <c:pt idx="12">
                  <c:v>119.79317685318269</c:v>
                </c:pt>
                <c:pt idx="13">
                  <c:v>120.99711829610062</c:v>
                </c:pt>
                <c:pt idx="14">
                  <c:v>122.21315955167924</c:v>
                </c:pt>
                <c:pt idx="15">
                  <c:v>123.44142222505764</c:v>
                </c:pt>
                <c:pt idx="16">
                  <c:v>124.68202914352671</c:v>
                </c:pt>
                <c:pt idx="17">
                  <c:v>125.93510436881218</c:v>
                </c:pt>
                <c:pt idx="18">
                  <c:v>127.20077320948104</c:v>
                </c:pt>
                <c:pt idx="19">
                  <c:v>128.47916223347195</c:v>
                </c:pt>
                <c:pt idx="20">
                  <c:v>129.77039928075206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55-40B2-AF3D-7EA592EEDF74}"/>
            </c:ext>
          </c:extLst>
        </c:ser>
        <c:ser>
          <c:idx val="1"/>
          <c:order val="1"/>
          <c:tx>
            <c:v>5% kwantiel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MAIN!$R$52:$R$72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MAIN!$U$75:$U$95</c:f>
              <c:numCache>
                <c:formatCode>0.00</c:formatCode>
                <c:ptCount val="21"/>
                <c:pt idx="0">
                  <c:v>100.99999999999999</c:v>
                </c:pt>
                <c:pt idx="1">
                  <c:v>92.556250749155822</c:v>
                </c:pt>
                <c:pt idx="2">
                  <c:v>91.723452381340039</c:v>
                </c:pt>
                <c:pt idx="3">
                  <c:v>90.698360763613863</c:v>
                </c:pt>
                <c:pt idx="4">
                  <c:v>90.050065031046614</c:v>
                </c:pt>
                <c:pt idx="5">
                  <c:v>89.637804307178328</c:v>
                </c:pt>
                <c:pt idx="6">
                  <c:v>89.390490112290721</c:v>
                </c:pt>
                <c:pt idx="7">
                  <c:v>89.266519271831243</c:v>
                </c:pt>
                <c:pt idx="8">
                  <c:v>89.23918077396462</c:v>
                </c:pt>
                <c:pt idx="9">
                  <c:v>89.290189492044661</c:v>
                </c:pt>
                <c:pt idx="10">
                  <c:v>89.40642393021821</c:v>
                </c:pt>
                <c:pt idx="11">
                  <c:v>89.05450640557244</c:v>
                </c:pt>
                <c:pt idx="12">
                  <c:v>88.75410885921093</c:v>
                </c:pt>
                <c:pt idx="13">
                  <c:v>88.498581616045641</c:v>
                </c:pt>
                <c:pt idx="14">
                  <c:v>88.282578874585553</c:v>
                </c:pt>
                <c:pt idx="15">
                  <c:v>88.10173218898565</c:v>
                </c:pt>
                <c:pt idx="16">
                  <c:v>87.952421561088457</c:v>
                </c:pt>
                <c:pt idx="17">
                  <c:v>87.83161077475458</c:v>
                </c:pt>
                <c:pt idx="18">
                  <c:v>87.736726283151697</c:v>
                </c:pt>
                <c:pt idx="19">
                  <c:v>87.665566389304161</c:v>
                </c:pt>
                <c:pt idx="20">
                  <c:v>87.616231974390814</c:v>
                </c:pt>
              </c:numCache>
            </c:numRef>
          </c:val>
          <c:smooth val="0"/>
        </c:ser>
        <c:ser>
          <c:idx val="2"/>
          <c:order val="2"/>
          <c:tx>
            <c:v>95% kwantiel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MAIN!$R$52:$R$72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MAIN!$U$98:$U$118</c:f>
              <c:numCache>
                <c:formatCode>0.00</c:formatCode>
                <c:ptCount val="21"/>
                <c:pt idx="0">
                  <c:v>100.99999999999999</c:v>
                </c:pt>
                <c:pt idx="1">
                  <c:v>109.10404176661064</c:v>
                </c:pt>
                <c:pt idx="2">
                  <c:v>115.74569828817077</c:v>
                </c:pt>
                <c:pt idx="3">
                  <c:v>120.59481488860419</c:v>
                </c:pt>
                <c:pt idx="4">
                  <c:v>125.12791313692827</c:v>
                </c:pt>
                <c:pt idx="5">
                  <c:v>129.48662660631342</c:v>
                </c:pt>
                <c:pt idx="6">
                  <c:v>133.74292814528579</c:v>
                </c:pt>
                <c:pt idx="7">
                  <c:v>137.93931711753569</c:v>
                </c:pt>
                <c:pt idx="8">
                  <c:v>142.1034126944063</c:v>
                </c:pt>
                <c:pt idx="9">
                  <c:v>146.25442028429566</c:v>
                </c:pt>
                <c:pt idx="10">
                  <c:v>150.40639394077994</c:v>
                </c:pt>
                <c:pt idx="11">
                  <c:v>153.66652698873347</c:v>
                </c:pt>
                <c:pt idx="12">
                  <c:v>156.90864152567897</c:v>
                </c:pt>
                <c:pt idx="13">
                  <c:v>160.13976004068215</c:v>
                </c:pt>
                <c:pt idx="14">
                  <c:v>163.36560519573561</c:v>
                </c:pt>
                <c:pt idx="15">
                  <c:v>166.59092638681051</c:v>
                </c:pt>
                <c:pt idx="16">
                  <c:v>169.81972869536213</c:v>
                </c:pt>
                <c:pt idx="17">
                  <c:v>173.05543759800557</c:v>
                </c:pt>
                <c:pt idx="18">
                  <c:v>176.30102012369449</c:v>
                </c:pt>
                <c:pt idx="19">
                  <c:v>179.55907571810425</c:v>
                </c:pt>
                <c:pt idx="20">
                  <c:v>182.83190556073907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78760"/>
        <c:axId val="457985816"/>
      </c:lineChart>
      <c:catAx>
        <c:axId val="457978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 sz="1600">
                    <a:solidFill>
                      <a:srgbClr val="595959"/>
                    </a:solidFill>
                  </a:rPr>
                  <a:t>Horizon (jaren)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85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798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600">
                    <a:solidFill>
                      <a:srgbClr val="595959"/>
                    </a:solidFill>
                  </a:rPr>
                  <a:t>Verwachte uitkering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78760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"vaste daling"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MAIN!$R$5:$R$24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MAIN!$S$5:$S$24</c:f>
              <c:numCache>
                <c:formatCode>0.000</c:formatCode>
                <c:ptCount val="20"/>
                <c:pt idx="0">
                  <c:v>1.3811259595949447E-2</c:v>
                </c:pt>
                <c:pt idx="1">
                  <c:v>-2.4662962497259723E-3</c:v>
                </c:pt>
                <c:pt idx="2">
                  <c:v>-8.6172695926694763E-3</c:v>
                </c:pt>
                <c:pt idx="3">
                  <c:v>-1.4730639641573524E-2</c:v>
                </c:pt>
                <c:pt idx="4">
                  <c:v>-2.0806863371330711E-2</c:v>
                </c:pt>
                <c:pt idx="5">
                  <c:v>-2.6846389477021147E-2</c:v>
                </c:pt>
                <c:pt idx="6">
                  <c:v>-3.2849658572742801E-2</c:v>
                </c:pt>
                <c:pt idx="7">
                  <c:v>-3.8817103384498002E-2</c:v>
                </c:pt>
                <c:pt idx="8">
                  <c:v>-4.4749148937369025E-2</c:v>
                </c:pt>
                <c:pt idx="9">
                  <c:v>-5.0646212737175442E-2</c:v>
                </c:pt>
                <c:pt idx="10">
                  <c:v>-5.0646212737176892E-2</c:v>
                </c:pt>
                <c:pt idx="11">
                  <c:v>-5.0646212737175608E-2</c:v>
                </c:pt>
                <c:pt idx="12">
                  <c:v>-5.0646212737176996E-2</c:v>
                </c:pt>
                <c:pt idx="13">
                  <c:v>-5.0646212737176677E-2</c:v>
                </c:pt>
                <c:pt idx="14">
                  <c:v>-5.0646212737176094E-2</c:v>
                </c:pt>
                <c:pt idx="15">
                  <c:v>-5.0646212737175178E-2</c:v>
                </c:pt>
                <c:pt idx="16">
                  <c:v>-5.0646212737174803E-2</c:v>
                </c:pt>
                <c:pt idx="17">
                  <c:v>-5.0646212737176011E-2</c:v>
                </c:pt>
                <c:pt idx="18">
                  <c:v>-5.0646212737177954E-2</c:v>
                </c:pt>
                <c:pt idx="19">
                  <c:v>-5.0646212737176233E-2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55-40B2-AF3D-7EA592EED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985424"/>
        <c:axId val="457980720"/>
      </c:lineChart>
      <c:catAx>
        <c:axId val="45798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 sz="1600">
                    <a:solidFill>
                      <a:srgbClr val="595959"/>
                    </a:solidFill>
                  </a:rPr>
                  <a:t>Horizon (jaren)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807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5798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600">
                    <a:solidFill>
                      <a:srgbClr val="595959"/>
                    </a:solidFill>
                  </a:rPr>
                  <a:t>Vaste daling (</a:t>
                </a:r>
                <a:r>
                  <a:rPr lang="nl-NL" sz="1600">
                    <a:solidFill>
                      <a:srgbClr val="595959"/>
                    </a:solidFill>
                    <a:latin typeface="Times New Roman"/>
                    <a:cs typeface="Times New Roman"/>
                  </a:rPr>
                  <a:t>%)</a:t>
                </a:r>
                <a:endParaRPr lang="nl-NL" sz="1600">
                  <a:solidFill>
                    <a:srgbClr val="595959"/>
                  </a:solidFill>
                </a:endParaRP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85424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5484667" y="554567"/>
    <xdr:ext cx="7300383" cy="3807883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4560" y="15803152"/>
    <xdr:ext cx="8963391" cy="4513079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8964275" y="619124"/>
    <xdr:ext cx="6519332" cy="3471333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18"/>
  <sheetViews>
    <sheetView tabSelected="1" zoomScaleNormal="100" workbookViewId="0"/>
  </sheetViews>
  <sheetFormatPr defaultColWidth="8.85546875" defaultRowHeight="15" x14ac:dyDescent="0.25"/>
  <cols>
    <col min="1" max="1" width="4.28515625" style="2" customWidth="1"/>
    <col min="2" max="2" width="23.85546875" style="2" bestFit="1" customWidth="1"/>
    <col min="3" max="3" width="9" style="2" bestFit="1" customWidth="1"/>
    <col min="4" max="4" width="7" style="2" customWidth="1"/>
    <col min="5" max="5" width="13.7109375" style="2" bestFit="1" customWidth="1"/>
    <col min="6" max="6" width="4.5703125" style="2" bestFit="1" customWidth="1"/>
    <col min="7" max="7" width="11.140625" style="2" bestFit="1" customWidth="1"/>
    <col min="8" max="8" width="11.28515625" style="2" bestFit="1" customWidth="1"/>
    <col min="9" max="9" width="16.5703125" style="2" bestFit="1" customWidth="1"/>
    <col min="10" max="11" width="8.140625" style="2" customWidth="1"/>
    <col min="12" max="12" width="12.140625" style="2" bestFit="1" customWidth="1"/>
    <col min="13" max="13" width="8.140625" style="2" customWidth="1"/>
    <col min="14" max="14" width="10.7109375" style="2" bestFit="1" customWidth="1"/>
    <col min="15" max="16" width="8.140625" style="2" customWidth="1"/>
    <col min="17" max="17" width="8.28515625" style="2" bestFit="1" customWidth="1"/>
    <col min="18" max="18" width="27" style="2" bestFit="1" customWidth="1"/>
    <col min="19" max="19" width="12.7109375" style="2" bestFit="1" customWidth="1"/>
    <col min="20" max="20" width="8.28515625" style="2" customWidth="1"/>
    <col min="21" max="21" width="12.5703125" style="2" customWidth="1"/>
    <col min="22" max="23" width="10.7109375" style="2" bestFit="1" customWidth="1"/>
    <col min="24" max="24" width="18.42578125" style="2" bestFit="1" customWidth="1"/>
    <col min="25" max="25" width="11.28515625" style="2" customWidth="1"/>
    <col min="26" max="31" width="10.7109375" style="2" bestFit="1" customWidth="1"/>
    <col min="32" max="40" width="9.42578125" style="2" bestFit="1" customWidth="1"/>
    <col min="41" max="41" width="9.85546875" style="2" bestFit="1" customWidth="1"/>
    <col min="42" max="43" width="9.42578125" style="2" bestFit="1" customWidth="1"/>
    <col min="44" max="44" width="22.7109375" style="2" customWidth="1"/>
    <col min="45" max="45" width="9.28515625" style="2" bestFit="1" customWidth="1"/>
    <col min="46" max="16384" width="8.85546875" style="2"/>
  </cols>
  <sheetData>
    <row r="1" spans="2:25" ht="15.75" thickBot="1" x14ac:dyDescent="0.3">
      <c r="B1" s="20" t="s">
        <v>11</v>
      </c>
      <c r="C1" s="9"/>
      <c r="D1" s="9"/>
    </row>
    <row r="2" spans="2:25" ht="15.75" thickBot="1" x14ac:dyDescent="0.3">
      <c r="R2" s="34"/>
      <c r="S2" s="35"/>
      <c r="T2" s="33"/>
      <c r="U2" s="14"/>
      <c r="V2" s="80">
        <f>LN(1+C9)</f>
        <v>9.950330853168092E-3</v>
      </c>
      <c r="W2" s="14"/>
    </row>
    <row r="3" spans="2:25" ht="15.75" thickBot="1" x14ac:dyDescent="0.3">
      <c r="B3" s="4" t="s">
        <v>31</v>
      </c>
      <c r="C3" s="3">
        <v>10</v>
      </c>
      <c r="R3" s="49" t="s">
        <v>9</v>
      </c>
      <c r="S3" s="51" t="s">
        <v>13</v>
      </c>
      <c r="T3" s="19" t="s">
        <v>16</v>
      </c>
      <c r="U3" s="17" t="s">
        <v>4</v>
      </c>
      <c r="V3" s="17" t="s">
        <v>14</v>
      </c>
      <c r="W3" s="18" t="s">
        <v>15</v>
      </c>
      <c r="X3" s="101" t="s">
        <v>32</v>
      </c>
    </row>
    <row r="4" spans="2:25" x14ac:dyDescent="0.25">
      <c r="B4" s="6" t="s">
        <v>30</v>
      </c>
      <c r="C4" s="11">
        <v>0.04</v>
      </c>
      <c r="P4" s="103"/>
      <c r="Q4" s="103"/>
      <c r="R4" s="38">
        <v>0</v>
      </c>
      <c r="S4" s="76">
        <f>-LN(1-U4*$C$13)*T4</f>
        <v>0</v>
      </c>
      <c r="T4" s="14"/>
      <c r="U4" s="14">
        <f t="shared" ref="U4:U24" si="0">IF(R4&lt;$C$3,R4/$C$3,1)</f>
        <v>0</v>
      </c>
      <c r="V4" s="60">
        <f>(1-U4*$C$13)*EXP(-R28*$C$7-$V$2)</f>
        <v>0.99009900990099009</v>
      </c>
      <c r="W4" s="61">
        <f>EXP(LN(1-U4*$C$13)*T4-R28*$C$7)</f>
        <v>1</v>
      </c>
      <c r="X4" s="98"/>
      <c r="Y4" s="21"/>
    </row>
    <row r="5" spans="2:25" x14ac:dyDescent="0.25">
      <c r="B5" s="6" t="s">
        <v>29</v>
      </c>
      <c r="C5" s="11">
        <v>0.25</v>
      </c>
      <c r="P5" s="103"/>
      <c r="Q5" s="103"/>
      <c r="R5" s="38">
        <v>1</v>
      </c>
      <c r="S5" s="77">
        <f>-LN(1-U5*$C$13)*T5</f>
        <v>1.3811259595949447E-2</v>
      </c>
      <c r="T5" s="25">
        <f>IF(R5="","",IF($C$13=0,1,(LN(V5-W4)+R29*$C$7)/(LN(1-U5*$C$13))))</f>
        <v>-2.2177552907169957</v>
      </c>
      <c r="U5" s="14">
        <f t="shared" si="0"/>
        <v>0.1</v>
      </c>
      <c r="V5" s="60">
        <f>IF(R5="","",V4+(1-U5*$C$13)*EXP(-R29*$C$7-$V$2))</f>
        <v>1.9764699917074156</v>
      </c>
      <c r="W5" s="61">
        <f>IF(R5="","",W4+EXP(LN(1-U5*$C$13)*T5-R29*$C$7))</f>
        <v>1.9764699917074156</v>
      </c>
      <c r="X5" s="99">
        <f>S5/R5</f>
        <v>1.3811259595949447E-2</v>
      </c>
      <c r="Y5" s="21"/>
    </row>
    <row r="6" spans="2:25" x14ac:dyDescent="0.25">
      <c r="B6" s="6" t="s">
        <v>28</v>
      </c>
      <c r="C6" s="11">
        <v>0.2</v>
      </c>
      <c r="P6" s="103"/>
      <c r="Q6" s="103"/>
      <c r="R6" s="38">
        <v>2</v>
      </c>
      <c r="S6" s="77">
        <f t="shared" ref="S6:S24" si="1">-LN(1-U6*$C$13)*T6</f>
        <v>-2.4662962497259723E-3</v>
      </c>
      <c r="T6" s="25">
        <f t="shared" ref="T6:T24" si="2">IF(R6="","",IF($C$13=0,1,(LN(V6-W5)+R30*$C$7)/(LN(1-U6*$C$13))))</f>
        <v>0.19862851878278265</v>
      </c>
      <c r="U6" s="14">
        <f t="shared" si="0"/>
        <v>0.2</v>
      </c>
      <c r="V6" s="60">
        <f>IF(R6="","",V5+(1-U6*$C$13)*EXP(-R30*$C$7-$V$2))</f>
        <v>2.9590891088650437</v>
      </c>
      <c r="W6" s="61">
        <f t="shared" ref="W6:W24" si="3">IF(R6="","",W5+EXP(LN(1-U6*$C$13)*T6-R30*$C$7))</f>
        <v>2.9590891088650437</v>
      </c>
      <c r="X6" s="99">
        <f t="shared" ref="X6:X24" si="4">S6/R6</f>
        <v>-1.2331481248629862E-3</v>
      </c>
      <c r="Y6" s="21"/>
    </row>
    <row r="7" spans="2:25" x14ac:dyDescent="0.25">
      <c r="B7" s="6" t="s">
        <v>27</v>
      </c>
      <c r="C7" s="11">
        <v>0.01</v>
      </c>
      <c r="P7" s="103"/>
      <c r="Q7" s="103"/>
      <c r="R7" s="38">
        <v>3</v>
      </c>
      <c r="S7" s="77">
        <f t="shared" si="1"/>
        <v>-8.6172695926694763E-3</v>
      </c>
      <c r="T7" s="25">
        <f t="shared" si="2"/>
        <v>0.46410248959236505</v>
      </c>
      <c r="U7" s="14">
        <f t="shared" si="0"/>
        <v>0.3</v>
      </c>
      <c r="V7" s="60">
        <f t="shared" ref="V7:V24" si="5">IF(R7="","",V6+(1-U7*$C$13)*EXP(-R31*$C$7-$V$2))</f>
        <v>3.9379333682714317</v>
      </c>
      <c r="W7" s="61">
        <f t="shared" si="3"/>
        <v>3.9379333682714317</v>
      </c>
      <c r="X7" s="99">
        <f t="shared" si="4"/>
        <v>-2.8724231975564922E-3</v>
      </c>
      <c r="Y7" s="21"/>
    </row>
    <row r="8" spans="2:25" x14ac:dyDescent="0.25">
      <c r="B8" s="6" t="s">
        <v>33</v>
      </c>
      <c r="C8" s="11">
        <v>1.05</v>
      </c>
      <c r="P8" s="103"/>
      <c r="Q8" s="103"/>
      <c r="R8" s="38">
        <v>4</v>
      </c>
      <c r="S8" s="77">
        <f t="shared" si="1"/>
        <v>-1.4730639641573524E-2</v>
      </c>
      <c r="T8" s="25">
        <f t="shared" si="2"/>
        <v>0.59684199390425718</v>
      </c>
      <c r="U8" s="14">
        <f t="shared" si="0"/>
        <v>0.4</v>
      </c>
      <c r="V8" s="60">
        <f t="shared" si="5"/>
        <v>4.9129806058509136</v>
      </c>
      <c r="W8" s="61">
        <f t="shared" si="3"/>
        <v>4.9129806058509136</v>
      </c>
      <c r="X8" s="99">
        <f t="shared" si="4"/>
        <v>-3.6826599103933809E-3</v>
      </c>
      <c r="Y8" s="21"/>
    </row>
    <row r="9" spans="2:25" x14ac:dyDescent="0.25">
      <c r="B9" s="6" t="s">
        <v>26</v>
      </c>
      <c r="C9" s="64">
        <v>0.01</v>
      </c>
      <c r="P9" s="103"/>
      <c r="Q9" s="103"/>
      <c r="R9" s="38">
        <v>5</v>
      </c>
      <c r="S9" s="77">
        <f t="shared" si="1"/>
        <v>-2.0806863371330711E-2</v>
      </c>
      <c r="T9" s="25">
        <f t="shared" si="2"/>
        <v>0.67648769323561742</v>
      </c>
      <c r="U9" s="14">
        <f t="shared" si="0"/>
        <v>0.5</v>
      </c>
      <c r="V9" s="60">
        <f t="shared" si="5"/>
        <v>5.8842094723331417</v>
      </c>
      <c r="W9" s="61">
        <f t="shared" si="3"/>
        <v>5.8842094723331417</v>
      </c>
      <c r="X9" s="99">
        <f t="shared" si="4"/>
        <v>-4.161372674266142E-3</v>
      </c>
      <c r="Y9" s="21"/>
    </row>
    <row r="10" spans="2:25" x14ac:dyDescent="0.25">
      <c r="B10" s="6" t="s">
        <v>7</v>
      </c>
      <c r="C10" s="7">
        <f>SUM(H17:H77)</f>
        <v>55608.703475082868</v>
      </c>
      <c r="P10" s="103"/>
      <c r="Q10" s="103"/>
      <c r="R10" s="38">
        <v>6</v>
      </c>
      <c r="S10" s="77">
        <f t="shared" si="1"/>
        <v>-2.6846389477021147E-2</v>
      </c>
      <c r="T10" s="25">
        <f t="shared" si="2"/>
        <v>0.72958647499340201</v>
      </c>
      <c r="U10" s="14">
        <f t="shared" si="0"/>
        <v>0.6</v>
      </c>
      <c r="V10" s="60">
        <f t="shared" si="5"/>
        <v>6.8515994192325618</v>
      </c>
      <c r="W10" s="61">
        <f t="shared" si="3"/>
        <v>6.8515994192325618</v>
      </c>
      <c r="X10" s="99">
        <f t="shared" si="4"/>
        <v>-4.4743982461701911E-3</v>
      </c>
      <c r="Y10" s="21"/>
    </row>
    <row r="11" spans="2:25" x14ac:dyDescent="0.25">
      <c r="B11" s="6" t="s">
        <v>6</v>
      </c>
      <c r="C11" s="7">
        <f>C10*C8</f>
        <v>58389.138648837012</v>
      </c>
      <c r="P11" s="103"/>
      <c r="Q11" s="103"/>
      <c r="R11" s="38">
        <v>7</v>
      </c>
      <c r="S11" s="77">
        <f t="shared" si="1"/>
        <v>-3.2849658572742801E-2</v>
      </c>
      <c r="T11" s="25">
        <f t="shared" si="2"/>
        <v>0.76751557683459981</v>
      </c>
      <c r="U11" s="14">
        <f t="shared" si="0"/>
        <v>0.7</v>
      </c>
      <c r="V11" s="60">
        <f t="shared" si="5"/>
        <v>7.8151306850262339</v>
      </c>
      <c r="W11" s="61">
        <f t="shared" si="3"/>
        <v>7.8151306850262339</v>
      </c>
      <c r="X11" s="99">
        <f t="shared" si="4"/>
        <v>-4.6928083675346855E-3</v>
      </c>
      <c r="Y11" s="21"/>
    </row>
    <row r="12" spans="2:25" x14ac:dyDescent="0.25">
      <c r="B12" s="6" t="s">
        <v>34</v>
      </c>
      <c r="C12" s="75">
        <f>1-C8</f>
        <v>-5.0000000000000044E-2</v>
      </c>
      <c r="P12" s="103"/>
      <c r="Q12" s="103"/>
      <c r="R12" s="38">
        <v>8</v>
      </c>
      <c r="S12" s="77">
        <f t="shared" si="1"/>
        <v>-3.8817103384498002E-2</v>
      </c>
      <c r="T12" s="25">
        <f t="shared" si="2"/>
        <v>0.79596361775616165</v>
      </c>
      <c r="U12" s="14">
        <f t="shared" si="0"/>
        <v>0.8</v>
      </c>
      <c r="V12" s="60">
        <f t="shared" si="5"/>
        <v>8.7747842815274311</v>
      </c>
      <c r="W12" s="61">
        <f t="shared" si="3"/>
        <v>8.7747842815274311</v>
      </c>
      <c r="X12" s="99">
        <f t="shared" si="4"/>
        <v>-4.8521379230622502E-3</v>
      </c>
      <c r="Y12" s="21"/>
    </row>
    <row r="13" spans="2:25" ht="15.75" thickBot="1" x14ac:dyDescent="0.3">
      <c r="B13" s="8" t="s">
        <v>35</v>
      </c>
      <c r="C13" s="10">
        <f>IF(C12/C15=0,10^-8,C12/C15)</f>
        <v>-6.247016730360546E-2</v>
      </c>
      <c r="P13" s="103"/>
      <c r="Q13" s="103"/>
      <c r="R13" s="38">
        <v>9</v>
      </c>
      <c r="S13" s="77">
        <f t="shared" si="1"/>
        <v>-4.4749148937369025E-2</v>
      </c>
      <c r="T13" s="25">
        <f t="shared" si="2"/>
        <v>0.81809094179192154</v>
      </c>
      <c r="U13" s="14">
        <f t="shared" si="0"/>
        <v>0.9</v>
      </c>
      <c r="V13" s="60">
        <f t="shared" si="5"/>
        <v>9.7305419804524966</v>
      </c>
      <c r="W13" s="61">
        <f t="shared" si="3"/>
        <v>9.7305419804524966</v>
      </c>
      <c r="X13" s="99">
        <f t="shared" si="4"/>
        <v>-4.9721276597076694E-3</v>
      </c>
      <c r="Y13" s="21"/>
    </row>
    <row r="14" spans="2:25" ht="15.75" thickBot="1" x14ac:dyDescent="0.3">
      <c r="P14" s="103"/>
      <c r="Q14" s="103"/>
      <c r="R14" s="38">
        <v>10</v>
      </c>
      <c r="S14" s="77">
        <f t="shared" si="1"/>
        <v>-5.0646212737175442E-2</v>
      </c>
      <c r="T14" s="25">
        <f t="shared" si="2"/>
        <v>0.83579375549145263</v>
      </c>
      <c r="U14" s="14">
        <f t="shared" si="0"/>
        <v>1</v>
      </c>
      <c r="V14" s="60">
        <f t="shared" si="5"/>
        <v>10.682386300178464</v>
      </c>
      <c r="W14" s="61">
        <f t="shared" si="3"/>
        <v>10.682386300178464</v>
      </c>
      <c r="X14" s="99">
        <f t="shared" si="4"/>
        <v>-5.0646212737175443E-3</v>
      </c>
      <c r="Y14" s="21"/>
    </row>
    <row r="15" spans="2:25" ht="15.75" thickBot="1" x14ac:dyDescent="0.3">
      <c r="B15" s="19" t="s">
        <v>12</v>
      </c>
      <c r="C15" s="18">
        <f>SUM(K17:K79)</f>
        <v>0.80038204087079978</v>
      </c>
      <c r="E15" s="90" t="s">
        <v>22</v>
      </c>
      <c r="G15" s="90" t="s">
        <v>3</v>
      </c>
      <c r="L15" s="90" t="s">
        <v>24</v>
      </c>
      <c r="P15" s="103"/>
      <c r="Q15" s="103"/>
      <c r="R15" s="38">
        <v>11</v>
      </c>
      <c r="S15" s="77">
        <f t="shared" si="1"/>
        <v>-5.0646212737176892E-2</v>
      </c>
      <c r="T15" s="25">
        <f t="shared" si="2"/>
        <v>0.83579375549147661</v>
      </c>
      <c r="U15" s="14">
        <f t="shared" si="0"/>
        <v>1</v>
      </c>
      <c r="V15" s="60">
        <f t="shared" si="5"/>
        <v>11.62475961067825</v>
      </c>
      <c r="W15" s="61">
        <f t="shared" si="3"/>
        <v>11.62475961067825</v>
      </c>
      <c r="X15" s="99">
        <f t="shared" si="4"/>
        <v>-4.6042011579251717E-3</v>
      </c>
      <c r="Y15" s="21"/>
    </row>
    <row r="16" spans="2:25" ht="15.75" thickBot="1" x14ac:dyDescent="0.3">
      <c r="B16" s="16" t="s">
        <v>0</v>
      </c>
      <c r="C16" s="17" t="s">
        <v>1</v>
      </c>
      <c r="D16" s="17"/>
      <c r="E16" s="29" t="s">
        <v>23</v>
      </c>
      <c r="F16" s="81" t="s">
        <v>2</v>
      </c>
      <c r="G16" s="15" t="s">
        <v>25</v>
      </c>
      <c r="H16" s="81" t="s">
        <v>36</v>
      </c>
      <c r="I16" s="81" t="s">
        <v>37</v>
      </c>
      <c r="J16" s="81" t="s">
        <v>4</v>
      </c>
      <c r="K16" s="82" t="s">
        <v>5</v>
      </c>
      <c r="L16" s="8" t="s">
        <v>23</v>
      </c>
      <c r="M16" s="81" t="s">
        <v>21</v>
      </c>
      <c r="N16" s="83" t="s">
        <v>19</v>
      </c>
      <c r="P16" s="103"/>
      <c r="Q16" s="103"/>
      <c r="R16" s="38">
        <v>12</v>
      </c>
      <c r="S16" s="77">
        <f t="shared" si="1"/>
        <v>-5.0646212737175608E-2</v>
      </c>
      <c r="T16" s="25">
        <f t="shared" si="2"/>
        <v>0.8357937554914554</v>
      </c>
      <c r="U16" s="14">
        <f t="shared" si="0"/>
        <v>1</v>
      </c>
      <c r="V16" s="60">
        <f t="shared" si="5"/>
        <v>12.557756150068215</v>
      </c>
      <c r="W16" s="61">
        <f t="shared" si="3"/>
        <v>12.557756150068215</v>
      </c>
      <c r="X16" s="99">
        <f t="shared" si="4"/>
        <v>-4.2205177280979674E-3</v>
      </c>
      <c r="Y16" s="21"/>
    </row>
    <row r="17" spans="2:41" x14ac:dyDescent="0.25">
      <c r="B17" s="4">
        <v>87</v>
      </c>
      <c r="C17" s="92">
        <v>1</v>
      </c>
      <c r="D17" s="24">
        <f>IF((B17-25)/42&gt;1,1,(B17-25)/42)</f>
        <v>1</v>
      </c>
      <c r="E17" s="5">
        <f>D17*100</f>
        <v>100</v>
      </c>
      <c r="F17" s="68">
        <v>0</v>
      </c>
      <c r="G17" s="94">
        <f>SUMPRODUCT(C17:C37,E17:E37)</f>
        <v>2100</v>
      </c>
      <c r="H17" s="69">
        <f>G17*EXP(-$C$7*F17)</f>
        <v>2100</v>
      </c>
      <c r="I17" s="69">
        <f t="shared" ref="I17:I48" si="6">H17/$H$80</f>
        <v>3.7762994190951929E-2</v>
      </c>
      <c r="J17" s="69">
        <f>IF(F17&lt;$C$3,F17/$C$3,1)</f>
        <v>0</v>
      </c>
      <c r="K17" s="79">
        <f>I17*J17</f>
        <v>0</v>
      </c>
      <c r="L17" s="84">
        <f>E17*(1-$C$13*J17)</f>
        <v>100</v>
      </c>
      <c r="M17" s="84">
        <f>L17*EXP(-$C$7*F17)</f>
        <v>100</v>
      </c>
      <c r="N17" s="85">
        <f>M17</f>
        <v>100</v>
      </c>
      <c r="P17" s="103"/>
      <c r="Q17" s="103"/>
      <c r="R17" s="38">
        <v>13</v>
      </c>
      <c r="S17" s="77">
        <f t="shared" si="1"/>
        <v>-5.0646212737176996E-2</v>
      </c>
      <c r="T17" s="25">
        <f t="shared" si="2"/>
        <v>0.83579375549147827</v>
      </c>
      <c r="U17" s="14">
        <f t="shared" si="0"/>
        <v>1</v>
      </c>
      <c r="V17" s="60">
        <f t="shared" si="5"/>
        <v>13.4814692187798</v>
      </c>
      <c r="W17" s="61">
        <f t="shared" si="3"/>
        <v>13.4814692187798</v>
      </c>
      <c r="X17" s="99">
        <f t="shared" si="4"/>
        <v>-3.8958625182443844E-3</v>
      </c>
      <c r="Y17" s="21"/>
    </row>
    <row r="18" spans="2:41" x14ac:dyDescent="0.25">
      <c r="B18" s="6">
        <v>86</v>
      </c>
      <c r="C18" s="1">
        <v>1</v>
      </c>
      <c r="D18" s="14">
        <f>IF((B18-25)/42&gt;1,1,(B18-25)/42)</f>
        <v>1</v>
      </c>
      <c r="E18" s="7">
        <f t="shared" ref="E18:E77" si="7">D18*100</f>
        <v>100</v>
      </c>
      <c r="F18" s="70">
        <v>1</v>
      </c>
      <c r="G18" s="66">
        <f>SUMPRODUCT(C18:C38,E18:E38)</f>
        <v>2097.6190476190477</v>
      </c>
      <c r="H18" s="27">
        <f t="shared" ref="H18:H77" si="8">G18*EXP(-$C$7*F18)</f>
        <v>2076.7473893643264</v>
      </c>
      <c r="I18" s="27">
        <f t="shared" si="6"/>
        <v>3.7344856952685544E-2</v>
      </c>
      <c r="J18" s="27">
        <f t="shared" ref="J18:J77" si="9">IF(F18&lt;$C$3,F18/$C$3,1)</f>
        <v>0.1</v>
      </c>
      <c r="K18" s="71">
        <f t="shared" ref="K18:K77" si="10">I18*J18</f>
        <v>3.7344856952685546E-3</v>
      </c>
      <c r="L18" s="86">
        <f>E18*(1-$C$13*J18)</f>
        <v>100.62470167303606</v>
      </c>
      <c r="M18" s="86">
        <f t="shared" ref="M18:M37" si="11">L18*EXP(-$C$7*F18)</f>
        <v>99.623469162448984</v>
      </c>
      <c r="N18" s="87">
        <f>N17+M18</f>
        <v>199.623469162449</v>
      </c>
      <c r="P18" s="103"/>
      <c r="Q18" s="103"/>
      <c r="R18" s="38">
        <v>14</v>
      </c>
      <c r="S18" s="77">
        <f t="shared" si="1"/>
        <v>-5.0646212737176677E-2</v>
      </c>
      <c r="T18" s="25">
        <f t="shared" si="2"/>
        <v>0.83579375549147306</v>
      </c>
      <c r="U18" s="14">
        <f t="shared" si="0"/>
        <v>1</v>
      </c>
      <c r="V18" s="60">
        <f t="shared" si="5"/>
        <v>14.395991188889639</v>
      </c>
      <c r="W18" s="61">
        <f t="shared" si="3"/>
        <v>14.395991188889639</v>
      </c>
      <c r="X18" s="99">
        <f t="shared" si="4"/>
        <v>-3.6175866240840482E-3</v>
      </c>
      <c r="Y18" s="21"/>
    </row>
    <row r="19" spans="2:41" x14ac:dyDescent="0.25">
      <c r="B19" s="6">
        <v>85</v>
      </c>
      <c r="C19" s="1">
        <v>1</v>
      </c>
      <c r="D19" s="14">
        <f t="shared" ref="D19:D77" si="12">IF((B19-25)/42&gt;1,1,(B19-25)/42)</f>
        <v>1</v>
      </c>
      <c r="E19" s="7">
        <f t="shared" si="7"/>
        <v>100</v>
      </c>
      <c r="F19" s="70">
        <v>2</v>
      </c>
      <c r="G19" s="66">
        <f t="shared" ref="G19:G79" si="13">SUMPRODUCT(C19:C39,E19:E39)</f>
        <v>2092.8571428571431</v>
      </c>
      <c r="H19" s="27">
        <f t="shared" si="8"/>
        <v>2051.4157948491379</v>
      </c>
      <c r="I19" s="27">
        <f t="shared" si="6"/>
        <v>3.6889334640054776E-2</v>
      </c>
      <c r="J19" s="27">
        <f t="shared" si="9"/>
        <v>0.2</v>
      </c>
      <c r="K19" s="71">
        <f t="shared" si="10"/>
        <v>7.3778669280109557E-3</v>
      </c>
      <c r="L19" s="86">
        <f t="shared" ref="L19:L37" si="14">E19*(1-$C$13*J19)</f>
        <v>101.24940334607211</v>
      </c>
      <c r="M19" s="86">
        <f t="shared" si="11"/>
        <v>99.244530832920432</v>
      </c>
      <c r="N19" s="87">
        <f t="shared" ref="N19:N37" si="15">N18+M19</f>
        <v>298.86799999536942</v>
      </c>
      <c r="P19" s="103"/>
      <c r="Q19" s="103"/>
      <c r="R19" s="38">
        <v>15</v>
      </c>
      <c r="S19" s="77">
        <f t="shared" si="1"/>
        <v>-5.0646212737176094E-2</v>
      </c>
      <c r="T19" s="25">
        <f t="shared" si="2"/>
        <v>0.8357937554914634</v>
      </c>
      <c r="U19" s="14">
        <f t="shared" si="0"/>
        <v>1</v>
      </c>
      <c r="V19" s="60">
        <f t="shared" si="5"/>
        <v>15.301413513356845</v>
      </c>
      <c r="W19" s="61">
        <f t="shared" si="3"/>
        <v>15.301413513356845</v>
      </c>
      <c r="X19" s="99">
        <f t="shared" si="4"/>
        <v>-3.3764141824784064E-3</v>
      </c>
      <c r="Y19" s="21"/>
    </row>
    <row r="20" spans="2:41" x14ac:dyDescent="0.25">
      <c r="B20" s="6">
        <v>84</v>
      </c>
      <c r="C20" s="1">
        <v>1</v>
      </c>
      <c r="D20" s="14">
        <f t="shared" si="12"/>
        <v>1</v>
      </c>
      <c r="E20" s="7">
        <f t="shared" si="7"/>
        <v>100</v>
      </c>
      <c r="F20" s="70">
        <v>3</v>
      </c>
      <c r="G20" s="66">
        <f t="shared" si="13"/>
        <v>2085.7142857142858</v>
      </c>
      <c r="H20" s="27">
        <f t="shared" si="8"/>
        <v>2024.0721128297457</v>
      </c>
      <c r="I20" s="27">
        <f t="shared" si="6"/>
        <v>3.6397630208979757E-2</v>
      </c>
      <c r="J20" s="27">
        <f t="shared" si="9"/>
        <v>0.3</v>
      </c>
      <c r="K20" s="71">
        <f t="shared" si="10"/>
        <v>1.0919289062693927E-2</v>
      </c>
      <c r="L20" s="86">
        <f t="shared" si="14"/>
        <v>101.87410501910816</v>
      </c>
      <c r="M20" s="86">
        <f t="shared" si="11"/>
        <v>98.863270200045164</v>
      </c>
      <c r="N20" s="87">
        <f t="shared" si="15"/>
        <v>397.7312701954146</v>
      </c>
      <c r="P20" s="103"/>
      <c r="Q20" s="103"/>
      <c r="R20" s="38">
        <v>16</v>
      </c>
      <c r="S20" s="77">
        <f t="shared" si="1"/>
        <v>-5.0646212737175178E-2</v>
      </c>
      <c r="T20" s="25">
        <f t="shared" si="2"/>
        <v>0.8357937554914483</v>
      </c>
      <c r="U20" s="14">
        <f t="shared" si="0"/>
        <v>1</v>
      </c>
      <c r="V20" s="60">
        <f t="shared" si="5"/>
        <v>16.197826735168388</v>
      </c>
      <c r="W20" s="61">
        <f t="shared" si="3"/>
        <v>16.197826735168388</v>
      </c>
      <c r="X20" s="99">
        <f t="shared" si="4"/>
        <v>-3.1653882960734486E-3</v>
      </c>
      <c r="Y20" s="21"/>
    </row>
    <row r="21" spans="2:41" x14ac:dyDescent="0.25">
      <c r="B21" s="6">
        <v>83</v>
      </c>
      <c r="C21" s="1">
        <v>1</v>
      </c>
      <c r="D21" s="14">
        <f t="shared" si="12"/>
        <v>1</v>
      </c>
      <c r="E21" s="7">
        <f t="shared" si="7"/>
        <v>100</v>
      </c>
      <c r="F21" s="70">
        <v>4</v>
      </c>
      <c r="G21" s="66">
        <f t="shared" si="13"/>
        <v>2076.1904761904761</v>
      </c>
      <c r="H21" s="27">
        <f t="shared" si="8"/>
        <v>1994.7818831924424</v>
      </c>
      <c r="I21" s="27">
        <f t="shared" si="6"/>
        <v>3.5870922222482074E-2</v>
      </c>
      <c r="J21" s="27">
        <f t="shared" si="9"/>
        <v>0.4</v>
      </c>
      <c r="K21" s="71">
        <f t="shared" si="10"/>
        <v>1.4348368888992831E-2</v>
      </c>
      <c r="L21" s="86">
        <f t="shared" si="14"/>
        <v>102.49880669214421</v>
      </c>
      <c r="M21" s="86">
        <f t="shared" si="11"/>
        <v>98.47977099552763</v>
      </c>
      <c r="N21" s="87">
        <f t="shared" si="15"/>
        <v>496.21104119094224</v>
      </c>
      <c r="P21" s="103"/>
      <c r="Q21" s="103"/>
      <c r="R21" s="38">
        <v>17</v>
      </c>
      <c r="S21" s="77">
        <f>-LN(1-U21*$C$13)*T21</f>
        <v>-5.0646212737174803E-2</v>
      </c>
      <c r="T21" s="25">
        <f t="shared" si="2"/>
        <v>0.83579375549144208</v>
      </c>
      <c r="U21" s="14">
        <f t="shared" si="0"/>
        <v>1</v>
      </c>
      <c r="V21" s="60">
        <f t="shared" si="5"/>
        <v>17.085320496393461</v>
      </c>
      <c r="W21" s="61">
        <f t="shared" si="3"/>
        <v>17.085320496393461</v>
      </c>
      <c r="X21" s="99">
        <f t="shared" si="4"/>
        <v>-2.9791889845396944E-3</v>
      </c>
      <c r="Y21" s="21"/>
    </row>
    <row r="22" spans="2:41" x14ac:dyDescent="0.25">
      <c r="B22" s="6">
        <v>82</v>
      </c>
      <c r="C22" s="1">
        <v>1</v>
      </c>
      <c r="D22" s="14">
        <f t="shared" si="12"/>
        <v>1</v>
      </c>
      <c r="E22" s="7">
        <f t="shared" si="7"/>
        <v>100</v>
      </c>
      <c r="F22" s="70">
        <v>5</v>
      </c>
      <c r="G22" s="66">
        <f t="shared" si="13"/>
        <v>2064.2857142857142</v>
      </c>
      <c r="H22" s="27">
        <f t="shared" si="8"/>
        <v>1963.6093120050452</v>
      </c>
      <c r="I22" s="27">
        <f t="shared" si="6"/>
        <v>3.5310365258355063E-2</v>
      </c>
      <c r="J22" s="27">
        <f t="shared" si="9"/>
        <v>0.5</v>
      </c>
      <c r="K22" s="71">
        <f t="shared" si="10"/>
        <v>1.7655182629177531E-2</v>
      </c>
      <c r="L22" s="86">
        <f t="shared" si="14"/>
        <v>103.12350836518027</v>
      </c>
      <c r="M22" s="86">
        <f t="shared" si="11"/>
        <v>98.094115514704995</v>
      </c>
      <c r="N22" s="87">
        <f t="shared" si="15"/>
        <v>594.30515670564728</v>
      </c>
      <c r="P22" s="103"/>
      <c r="Q22" s="103"/>
      <c r="R22" s="38">
        <v>18</v>
      </c>
      <c r="S22" s="77">
        <f t="shared" si="1"/>
        <v>-5.0646212737176011E-2</v>
      </c>
      <c r="T22" s="25">
        <f t="shared" si="2"/>
        <v>0.83579375549146206</v>
      </c>
      <c r="U22" s="14">
        <f t="shared" si="0"/>
        <v>1</v>
      </c>
      <c r="V22" s="60">
        <f t="shared" si="5"/>
        <v>17.96398354714777</v>
      </c>
      <c r="W22" s="61">
        <f t="shared" si="3"/>
        <v>17.96398354714777</v>
      </c>
      <c r="X22" s="99">
        <f t="shared" si="4"/>
        <v>-2.8136784853986675E-3</v>
      </c>
      <c r="Y22" s="21"/>
    </row>
    <row r="23" spans="2:41" x14ac:dyDescent="0.25">
      <c r="B23" s="6">
        <v>81</v>
      </c>
      <c r="C23" s="1">
        <v>1</v>
      </c>
      <c r="D23" s="14">
        <f t="shared" si="12"/>
        <v>1</v>
      </c>
      <c r="E23" s="7">
        <f t="shared" si="7"/>
        <v>100</v>
      </c>
      <c r="F23" s="70">
        <v>6</v>
      </c>
      <c r="G23" s="66">
        <f t="shared" si="13"/>
        <v>2050</v>
      </c>
      <c r="H23" s="27">
        <f t="shared" si="8"/>
        <v>1930.6172938477098</v>
      </c>
      <c r="I23" s="27">
        <f t="shared" si="6"/>
        <v>3.4717090310724952E-2</v>
      </c>
      <c r="J23" s="27">
        <f t="shared" si="9"/>
        <v>0.6</v>
      </c>
      <c r="K23" s="71">
        <f t="shared" si="10"/>
        <v>2.0830254186434971E-2</v>
      </c>
      <c r="L23" s="86">
        <f t="shared" si="14"/>
        <v>103.74821003821633</v>
      </c>
      <c r="M23" s="86">
        <f t="shared" si="11"/>
        <v>97.706384636841477</v>
      </c>
      <c r="N23" s="87">
        <f t="shared" si="15"/>
        <v>692.01154134248873</v>
      </c>
      <c r="P23" s="103"/>
      <c r="Q23" s="103"/>
      <c r="R23" s="38">
        <v>19</v>
      </c>
      <c r="S23" s="77">
        <f t="shared" si="1"/>
        <v>-5.0646212737177954E-2</v>
      </c>
      <c r="T23" s="25">
        <f t="shared" si="2"/>
        <v>0.83579375549149404</v>
      </c>
      <c r="U23" s="14">
        <f t="shared" si="0"/>
        <v>1</v>
      </c>
      <c r="V23" s="60">
        <f t="shared" si="5"/>
        <v>18.833903754468611</v>
      </c>
      <c r="W23" s="61">
        <f t="shared" si="3"/>
        <v>18.833903754468611</v>
      </c>
      <c r="X23" s="99">
        <f t="shared" si="4"/>
        <v>-2.6655901440619974E-3</v>
      </c>
      <c r="Y23" s="21"/>
    </row>
    <row r="24" spans="2:41" ht="15.75" thickBot="1" x14ac:dyDescent="0.3">
      <c r="B24" s="6">
        <v>80</v>
      </c>
      <c r="C24" s="1">
        <v>1</v>
      </c>
      <c r="D24" s="14">
        <f t="shared" si="12"/>
        <v>1</v>
      </c>
      <c r="E24" s="7">
        <f t="shared" si="7"/>
        <v>100</v>
      </c>
      <c r="F24" s="70">
        <v>7</v>
      </c>
      <c r="G24" s="66">
        <f t="shared" si="13"/>
        <v>2033.3333333333333</v>
      </c>
      <c r="H24" s="27">
        <f t="shared" si="8"/>
        <v>1895.8674338087615</v>
      </c>
      <c r="I24" s="27">
        <f t="shared" si="6"/>
        <v>3.4092205185588191E-2</v>
      </c>
      <c r="J24" s="27">
        <f t="shared" si="9"/>
        <v>0.7</v>
      </c>
      <c r="K24" s="71">
        <f t="shared" si="10"/>
        <v>2.3864543629911732E-2</v>
      </c>
      <c r="L24" s="86">
        <f t="shared" si="14"/>
        <v>104.37291171125239</v>
      </c>
      <c r="M24" s="86">
        <f t="shared" si="11"/>
        <v>97.31665784516089</v>
      </c>
      <c r="N24" s="87">
        <f t="shared" si="15"/>
        <v>789.3281991876496</v>
      </c>
      <c r="P24" s="103"/>
      <c r="Q24" s="103"/>
      <c r="R24" s="39">
        <v>20</v>
      </c>
      <c r="S24" s="78">
        <f t="shared" si="1"/>
        <v>-5.0646212737176233E-2</v>
      </c>
      <c r="T24" s="26">
        <f t="shared" si="2"/>
        <v>0.83579375549146573</v>
      </c>
      <c r="U24" s="15">
        <f t="shared" si="0"/>
        <v>1</v>
      </c>
      <c r="V24" s="62">
        <f t="shared" si="5"/>
        <v>19.695168111101651</v>
      </c>
      <c r="W24" s="63">
        <f t="shared" si="3"/>
        <v>19.695168111101651</v>
      </c>
      <c r="X24" s="100">
        <f t="shared" si="4"/>
        <v>-2.5323106368588116E-3</v>
      </c>
      <c r="Y24" s="21"/>
    </row>
    <row r="25" spans="2:41" ht="15.75" thickBot="1" x14ac:dyDescent="0.3">
      <c r="B25" s="6">
        <v>79</v>
      </c>
      <c r="C25" s="1">
        <v>1</v>
      </c>
      <c r="D25" s="14">
        <f t="shared" si="12"/>
        <v>1</v>
      </c>
      <c r="E25" s="7">
        <f t="shared" si="7"/>
        <v>100</v>
      </c>
      <c r="F25" s="70">
        <v>8</v>
      </c>
      <c r="G25" s="66">
        <f t="shared" si="13"/>
        <v>2014.2857142857142</v>
      </c>
      <c r="H25" s="27">
        <f t="shared" si="8"/>
        <v>1859.4200691502233</v>
      </c>
      <c r="I25" s="27">
        <f t="shared" si="6"/>
        <v>3.3436794890409197E-2</v>
      </c>
      <c r="J25" s="27">
        <f t="shared" si="9"/>
        <v>0.8</v>
      </c>
      <c r="K25" s="71">
        <f t="shared" si="10"/>
        <v>2.6749435912327358E-2</v>
      </c>
      <c r="L25" s="86">
        <f t="shared" si="14"/>
        <v>104.99761338428843</v>
      </c>
      <c r="M25" s="86">
        <f t="shared" si="11"/>
        <v>96.925013246620864</v>
      </c>
      <c r="N25" s="87">
        <f t="shared" si="15"/>
        <v>886.25321243427049</v>
      </c>
      <c r="O25" s="27"/>
      <c r="P25" s="102"/>
      <c r="U25" s="9" t="s">
        <v>8</v>
      </c>
      <c r="AC25" s="23"/>
    </row>
    <row r="26" spans="2:41" ht="15.75" thickBot="1" x14ac:dyDescent="0.3">
      <c r="B26" s="6">
        <v>78</v>
      </c>
      <c r="C26" s="1">
        <v>1</v>
      </c>
      <c r="D26" s="14">
        <f t="shared" si="12"/>
        <v>1</v>
      </c>
      <c r="E26" s="7">
        <f t="shared" si="7"/>
        <v>100</v>
      </c>
      <c r="F26" s="70">
        <v>9</v>
      </c>
      <c r="G26" s="66">
        <f t="shared" si="13"/>
        <v>1992.8571428571429</v>
      </c>
      <c r="H26" s="27">
        <f t="shared" si="8"/>
        <v>1821.3342906476619</v>
      </c>
      <c r="I26" s="27">
        <f t="shared" si="6"/>
        <v>3.2751922017861528E-2</v>
      </c>
      <c r="J26" s="27">
        <f t="shared" si="9"/>
        <v>0.9</v>
      </c>
      <c r="K26" s="71">
        <f t="shared" si="10"/>
        <v>2.9476729816075374E-2</v>
      </c>
      <c r="L26" s="86">
        <f t="shared" si="14"/>
        <v>105.62231505732449</v>
      </c>
      <c r="M26" s="86">
        <f t="shared" si="11"/>
        <v>96.531527591431654</v>
      </c>
      <c r="N26" s="87">
        <f t="shared" si="15"/>
        <v>982.78474002570215</v>
      </c>
      <c r="O26" s="27"/>
      <c r="P26" s="102"/>
      <c r="S26" s="106" t="s">
        <v>18</v>
      </c>
      <c r="T26" s="107"/>
      <c r="U26" s="40">
        <v>67</v>
      </c>
      <c r="V26" s="41">
        <f>U26+1</f>
        <v>68</v>
      </c>
      <c r="W26" s="41">
        <f t="shared" ref="W26:AO26" si="16">V26+1</f>
        <v>69</v>
      </c>
      <c r="X26" s="41">
        <f t="shared" si="16"/>
        <v>70</v>
      </c>
      <c r="Y26" s="41">
        <f t="shared" si="16"/>
        <v>71</v>
      </c>
      <c r="Z26" s="41">
        <f t="shared" si="16"/>
        <v>72</v>
      </c>
      <c r="AA26" s="41">
        <f t="shared" si="16"/>
        <v>73</v>
      </c>
      <c r="AB26" s="41">
        <f t="shared" si="16"/>
        <v>74</v>
      </c>
      <c r="AC26" s="41">
        <f t="shared" si="16"/>
        <v>75</v>
      </c>
      <c r="AD26" s="41">
        <f t="shared" si="16"/>
        <v>76</v>
      </c>
      <c r="AE26" s="41">
        <f t="shared" si="16"/>
        <v>77</v>
      </c>
      <c r="AF26" s="41">
        <f t="shared" si="16"/>
        <v>78</v>
      </c>
      <c r="AG26" s="41">
        <f t="shared" si="16"/>
        <v>79</v>
      </c>
      <c r="AH26" s="41">
        <f t="shared" si="16"/>
        <v>80</v>
      </c>
      <c r="AI26" s="41">
        <f t="shared" si="16"/>
        <v>81</v>
      </c>
      <c r="AJ26" s="41">
        <f t="shared" si="16"/>
        <v>82</v>
      </c>
      <c r="AK26" s="41">
        <f t="shared" si="16"/>
        <v>83</v>
      </c>
      <c r="AL26" s="41">
        <f t="shared" si="16"/>
        <v>84</v>
      </c>
      <c r="AM26" s="41">
        <f t="shared" si="16"/>
        <v>85</v>
      </c>
      <c r="AN26" s="41">
        <f t="shared" si="16"/>
        <v>86</v>
      </c>
      <c r="AO26" s="42">
        <f t="shared" si="16"/>
        <v>87</v>
      </c>
    </row>
    <row r="27" spans="2:41" ht="15.75" thickBot="1" x14ac:dyDescent="0.3">
      <c r="B27" s="6">
        <v>77</v>
      </c>
      <c r="C27" s="1">
        <v>1</v>
      </c>
      <c r="D27" s="14">
        <f t="shared" si="12"/>
        <v>1</v>
      </c>
      <c r="E27" s="7">
        <f t="shared" si="7"/>
        <v>100</v>
      </c>
      <c r="F27" s="70">
        <v>10</v>
      </c>
      <c r="G27" s="66">
        <f t="shared" si="13"/>
        <v>1969.047619047619</v>
      </c>
      <c r="H27" s="27">
        <f t="shared" si="8"/>
        <v>1781.6679636089011</v>
      </c>
      <c r="I27" s="27">
        <f t="shared" si="6"/>
        <v>3.2038627123794329E-2</v>
      </c>
      <c r="J27" s="27">
        <f t="shared" si="9"/>
        <v>1</v>
      </c>
      <c r="K27" s="71">
        <f t="shared" si="10"/>
        <v>3.2038627123794329E-2</v>
      </c>
      <c r="L27" s="86">
        <f t="shared" si="14"/>
        <v>106.24701673036054</v>
      </c>
      <c r="M27" s="86">
        <f t="shared" si="11"/>
        <v>96.136276292322833</v>
      </c>
      <c r="N27" s="87">
        <f t="shared" si="15"/>
        <v>1078.9210163180251</v>
      </c>
      <c r="O27" s="27"/>
      <c r="P27" s="102"/>
      <c r="R27" s="49" t="s">
        <v>9</v>
      </c>
      <c r="S27" s="12"/>
      <c r="U27" s="53">
        <f>SUM(S28:S48)</f>
        <v>19.695168111101651</v>
      </c>
      <c r="V27" s="54">
        <f>SUM(S28:S47)</f>
        <v>18.833903754468611</v>
      </c>
      <c r="W27" s="54">
        <f>SUM(S28:S46)</f>
        <v>17.96398354714777</v>
      </c>
      <c r="X27" s="54">
        <f>SUM(S28:S45)</f>
        <v>17.085320496393461</v>
      </c>
      <c r="Y27" s="54">
        <f>SUM(S28:S44)</f>
        <v>16.197826735168388</v>
      </c>
      <c r="Z27" s="54">
        <f>SUM(S28:S43)</f>
        <v>15.301413513356845</v>
      </c>
      <c r="AA27" s="54">
        <f>SUM(S28:S42)</f>
        <v>14.395991188889639</v>
      </c>
      <c r="AB27" s="54">
        <f>SUM(S28:S41)</f>
        <v>13.4814692187798</v>
      </c>
      <c r="AC27" s="54">
        <f>SUM(S28:S40)</f>
        <v>12.557756150068215</v>
      </c>
      <c r="AD27" s="54">
        <f>SUM(S28:S39)</f>
        <v>11.62475961067825</v>
      </c>
      <c r="AE27" s="54">
        <f>SUM(S28:S38)</f>
        <v>10.682386300178464</v>
      </c>
      <c r="AF27" s="54">
        <f>SUM(S28:S37)</f>
        <v>9.7305419804524966</v>
      </c>
      <c r="AG27" s="54">
        <f>SUM(S28:S36)</f>
        <v>8.7747842815274311</v>
      </c>
      <c r="AH27" s="54">
        <f>SUM(S28:S35)</f>
        <v>7.8151306850262339</v>
      </c>
      <c r="AI27" s="54">
        <f>SUM(S28:S34)</f>
        <v>6.8515994192325618</v>
      </c>
      <c r="AJ27" s="54">
        <f>SUM(S28:S33)</f>
        <v>5.8842094723331417</v>
      </c>
      <c r="AK27" s="54">
        <f>SUM(S28:S32)</f>
        <v>4.9129806058509136</v>
      </c>
      <c r="AL27" s="54">
        <f>SUM(S28:S31)</f>
        <v>3.9379333682714317</v>
      </c>
      <c r="AM27" s="54">
        <f>SUM(S28:S30)</f>
        <v>2.9590891088650437</v>
      </c>
      <c r="AN27" s="54">
        <f>SUM(S28:S29)</f>
        <v>1.9764699917074156</v>
      </c>
      <c r="AO27" s="55">
        <f>SUM(S28:S28)</f>
        <v>1</v>
      </c>
    </row>
    <row r="28" spans="2:41" x14ac:dyDescent="0.25">
      <c r="B28" s="6">
        <v>76</v>
      </c>
      <c r="C28" s="1">
        <v>1</v>
      </c>
      <c r="D28" s="14">
        <f t="shared" si="12"/>
        <v>1</v>
      </c>
      <c r="E28" s="7">
        <f t="shared" si="7"/>
        <v>100</v>
      </c>
      <c r="F28" s="70">
        <v>11</v>
      </c>
      <c r="G28" s="66">
        <f t="shared" si="13"/>
        <v>1942.8571428571429</v>
      </c>
      <c r="H28" s="27">
        <f t="shared" si="8"/>
        <v>1740.4777485761119</v>
      </c>
      <c r="I28" s="27">
        <f t="shared" si="6"/>
        <v>3.1297929099505149E-2</v>
      </c>
      <c r="J28" s="27">
        <f t="shared" si="9"/>
        <v>1</v>
      </c>
      <c r="K28" s="71">
        <f t="shared" si="10"/>
        <v>3.1297929099505149E-2</v>
      </c>
      <c r="L28" s="86">
        <f t="shared" si="14"/>
        <v>106.24701673036054</v>
      </c>
      <c r="M28" s="86">
        <f t="shared" si="11"/>
        <v>95.179704360478297</v>
      </c>
      <c r="N28" s="87">
        <f t="shared" si="15"/>
        <v>1174.1007206785034</v>
      </c>
      <c r="O28" s="27"/>
      <c r="P28" s="102"/>
      <c r="R28" s="38">
        <v>0</v>
      </c>
      <c r="S28" s="37">
        <f>EXP(-R28*MAIN!$C$7-MAIN!S4)</f>
        <v>1</v>
      </c>
      <c r="T28" s="36">
        <f>S28</f>
        <v>1</v>
      </c>
      <c r="U28" s="95">
        <f>IF(U$26+$R28&gt;87,"",$S28/U$27)</f>
        <v>5.0773874808223957E-2</v>
      </c>
      <c r="V28" s="96">
        <f t="shared" ref="V28:AO40" si="17">IF(V$26+$R28&gt;87,"",$S28/V$27)</f>
        <v>5.3095736977138146E-2</v>
      </c>
      <c r="W28" s="96">
        <f t="shared" si="17"/>
        <v>5.5666940318411441E-2</v>
      </c>
      <c r="X28" s="96">
        <f t="shared" si="17"/>
        <v>5.8529777080335715E-2</v>
      </c>
      <c r="Y28" s="96">
        <f t="shared" si="17"/>
        <v>6.1736677169710714E-2</v>
      </c>
      <c r="Z28" s="96">
        <f t="shared" si="17"/>
        <v>6.5353439349056491E-2</v>
      </c>
      <c r="AA28" s="96">
        <f t="shared" si="17"/>
        <v>6.9463782443251826E-2</v>
      </c>
      <c r="AB28" s="96">
        <f t="shared" si="17"/>
        <v>7.4175891645918798E-2</v>
      </c>
      <c r="AC28" s="96">
        <f t="shared" si="17"/>
        <v>7.963206070015684E-2</v>
      </c>
      <c r="AD28" s="96">
        <f t="shared" si="17"/>
        <v>8.6023284221845062E-2</v>
      </c>
      <c r="AE28" s="96">
        <f t="shared" si="17"/>
        <v>9.3612042468759399E-2</v>
      </c>
      <c r="AF28" s="96">
        <f t="shared" si="17"/>
        <v>0.10276919846899395</v>
      </c>
      <c r="AG28" s="96">
        <f t="shared" si="17"/>
        <v>0.11396291554485138</v>
      </c>
      <c r="AH28" s="96">
        <f t="shared" si="17"/>
        <v>0.12795691336499299</v>
      </c>
      <c r="AI28" s="96">
        <f t="shared" si="17"/>
        <v>0.14595132301415378</v>
      </c>
      <c r="AJ28" s="96">
        <f t="shared" si="17"/>
        <v>0.16994636317790554</v>
      </c>
      <c r="AK28" s="96">
        <f t="shared" si="17"/>
        <v>0.20354242774927522</v>
      </c>
      <c r="AL28" s="96">
        <f t="shared" si="17"/>
        <v>0.25394030484547103</v>
      </c>
      <c r="AM28" s="96">
        <f t="shared" si="17"/>
        <v>0.33794183385830823</v>
      </c>
      <c r="AN28" s="96">
        <f t="shared" si="17"/>
        <v>0.50595253365629334</v>
      </c>
      <c r="AO28" s="97">
        <f t="shared" si="17"/>
        <v>1</v>
      </c>
    </row>
    <row r="29" spans="2:41" x14ac:dyDescent="0.25">
      <c r="B29" s="6">
        <v>75</v>
      </c>
      <c r="C29" s="1">
        <v>1</v>
      </c>
      <c r="D29" s="14">
        <f t="shared" si="12"/>
        <v>1</v>
      </c>
      <c r="E29" s="7">
        <f t="shared" si="7"/>
        <v>100</v>
      </c>
      <c r="F29" s="70">
        <v>12</v>
      </c>
      <c r="G29" s="66">
        <f t="shared" si="13"/>
        <v>1914.2857142857142</v>
      </c>
      <c r="H29" s="27">
        <f t="shared" si="8"/>
        <v>1697.8191217157014</v>
      </c>
      <c r="I29" s="27">
        <f t="shared" si="6"/>
        <v>3.0530825538398636E-2</v>
      </c>
      <c r="J29" s="27">
        <f t="shared" si="9"/>
        <v>1</v>
      </c>
      <c r="K29" s="71">
        <f t="shared" si="10"/>
        <v>3.0530825538398636E-2</v>
      </c>
      <c r="L29" s="86">
        <f t="shared" si="14"/>
        <v>106.24701673036054</v>
      </c>
      <c r="M29" s="86">
        <f t="shared" si="11"/>
        <v>94.232650478386503</v>
      </c>
      <c r="N29" s="87">
        <f t="shared" si="15"/>
        <v>1268.3333711568898</v>
      </c>
      <c r="O29" s="27"/>
      <c r="P29" s="102"/>
      <c r="R29" s="38">
        <v>1</v>
      </c>
      <c r="S29" s="37">
        <f>EXP(-R29*MAIN!$C$7-MAIN!S5)</f>
        <v>0.97646999170741555</v>
      </c>
      <c r="T29" s="36">
        <f>S29+T28</f>
        <v>1.9764699917074156</v>
      </c>
      <c r="U29" s="44">
        <f t="shared" ref="U29:AJ48" si="18">IF(U$26+$R29&gt;87,"",$S29/U$27)</f>
        <v>4.9579165112939805E-2</v>
      </c>
      <c r="V29" s="45">
        <f t="shared" si="17"/>
        <v>5.1846393845765205E-2</v>
      </c>
      <c r="W29" s="45">
        <f t="shared" si="17"/>
        <v>5.4357096751096422E-2</v>
      </c>
      <c r="X29" s="45">
        <f t="shared" si="17"/>
        <v>5.7152570940272297E-2</v>
      </c>
      <c r="Y29" s="45">
        <f t="shared" si="17"/>
        <v>6.0284012643950807E-2</v>
      </c>
      <c r="Z29" s="45">
        <f t="shared" si="17"/>
        <v>6.3815672379224281E-2</v>
      </c>
      <c r="AA29" s="45">
        <f t="shared" si="17"/>
        <v>6.7829299066327828E-2</v>
      </c>
      <c r="AB29" s="45">
        <f t="shared" si="17"/>
        <v>7.2430532300380476E-2</v>
      </c>
      <c r="AC29" s="45">
        <f t="shared" si="17"/>
        <v>7.7758317651526562E-2</v>
      </c>
      <c r="AD29" s="45">
        <f t="shared" si="17"/>
        <v>8.3999155630749694E-2</v>
      </c>
      <c r="AE29" s="45">
        <f t="shared" si="17"/>
        <v>9.1409350333183717E-2</v>
      </c>
      <c r="AF29" s="45">
        <f t="shared" si="17"/>
        <v>0.10035103837679626</v>
      </c>
      <c r="AG29" s="45">
        <f t="shared" si="17"/>
        <v>0.11128136719703392</v>
      </c>
      <c r="AH29" s="45">
        <f t="shared" si="17"/>
        <v>0.12494608613242118</v>
      </c>
      <c r="AI29" s="45">
        <f t="shared" si="17"/>
        <v>0.14251708717331707</v>
      </c>
      <c r="AJ29" s="45">
        <f t="shared" si="17"/>
        <v>0.16594752384303485</v>
      </c>
      <c r="AK29" s="45">
        <f t="shared" si="17"/>
        <v>0.19875307273644202</v>
      </c>
      <c r="AL29" s="45">
        <f t="shared" si="17"/>
        <v>0.24796508736663569</v>
      </c>
      <c r="AM29" s="45">
        <f t="shared" si="17"/>
        <v>0.32999005970521106</v>
      </c>
      <c r="AN29" s="45">
        <f t="shared" si="17"/>
        <v>0.49404746634370666</v>
      </c>
      <c r="AO29" s="22" t="str">
        <f t="shared" si="17"/>
        <v/>
      </c>
    </row>
    <row r="30" spans="2:41" x14ac:dyDescent="0.25">
      <c r="B30" s="6">
        <v>74</v>
      </c>
      <c r="C30" s="1">
        <v>1</v>
      </c>
      <c r="D30" s="14">
        <f t="shared" si="12"/>
        <v>1</v>
      </c>
      <c r="E30" s="7">
        <f t="shared" si="7"/>
        <v>100</v>
      </c>
      <c r="F30" s="70">
        <v>13</v>
      </c>
      <c r="G30" s="66">
        <f t="shared" si="13"/>
        <v>1883.3333333333333</v>
      </c>
      <c r="H30" s="27">
        <f t="shared" si="8"/>
        <v>1653.7463949003904</v>
      </c>
      <c r="I30" s="27">
        <f t="shared" si="6"/>
        <v>2.9738293097110065E-2</v>
      </c>
      <c r="J30" s="27">
        <f t="shared" si="9"/>
        <v>1</v>
      </c>
      <c r="K30" s="71">
        <f t="shared" si="10"/>
        <v>2.9738293097110065E-2</v>
      </c>
      <c r="L30" s="86">
        <f t="shared" si="14"/>
        <v>106.24701673036054</v>
      </c>
      <c r="M30" s="86">
        <f t="shared" si="11"/>
        <v>93.295019939870031</v>
      </c>
      <c r="N30" s="87">
        <f t="shared" si="15"/>
        <v>1361.62839109676</v>
      </c>
      <c r="O30" s="27"/>
      <c r="P30" s="102"/>
      <c r="R30" s="38">
        <v>2</v>
      </c>
      <c r="S30" s="37">
        <f>EXP(-R30*MAIN!$C$7-MAIN!S6)</f>
        <v>0.98261911715762817</v>
      </c>
      <c r="T30" s="36">
        <f t="shared" ref="T30:T48" si="19">S30+T29</f>
        <v>2.9590891088650437</v>
      </c>
      <c r="U30" s="44">
        <f t="shared" si="18"/>
        <v>4.9891380038728964E-2</v>
      </c>
      <c r="V30" s="45">
        <f t="shared" si="17"/>
        <v>5.217288619330912E-2</v>
      </c>
      <c r="W30" s="45">
        <f t="shared" si="17"/>
        <v>5.4699399750543831E-2</v>
      </c>
      <c r="X30" s="45">
        <f t="shared" si="17"/>
        <v>5.7512477882112258E-2</v>
      </c>
      <c r="Y30" s="45">
        <f t="shared" si="17"/>
        <v>6.066363921674664E-2</v>
      </c>
      <c r="Z30" s="45">
        <f t="shared" si="17"/>
        <v>6.4217538876384483E-2</v>
      </c>
      <c r="AA30" s="45">
        <f t="shared" si="17"/>
        <v>6.8256440578817662E-2</v>
      </c>
      <c r="AB30" s="45">
        <f t="shared" si="17"/>
        <v>7.288664916349262E-2</v>
      </c>
      <c r="AC30" s="45">
        <f t="shared" si="17"/>
        <v>7.8247985182630778E-2</v>
      </c>
      <c r="AD30" s="45">
        <f t="shared" si="17"/>
        <v>8.4528123597069113E-2</v>
      </c>
      <c r="AE30" s="45">
        <f t="shared" si="17"/>
        <v>9.1984982525974757E-2</v>
      </c>
      <c r="AF30" s="45">
        <f t="shared" si="17"/>
        <v>0.1009829790705999</v>
      </c>
      <c r="AG30" s="45">
        <f t="shared" si="17"/>
        <v>0.1119821394613912</v>
      </c>
      <c r="AH30" s="45">
        <f t="shared" si="17"/>
        <v>0.1257329092449245</v>
      </c>
      <c r="AI30" s="45">
        <f t="shared" si="17"/>
        <v>0.1434145601681556</v>
      </c>
      <c r="AJ30" s="45">
        <f t="shared" si="17"/>
        <v>0.1669925453500232</v>
      </c>
      <c r="AK30" s="45">
        <f t="shared" si="17"/>
        <v>0.20000468065911314</v>
      </c>
      <c r="AL30" s="45">
        <f t="shared" si="17"/>
        <v>0.24952659815799574</v>
      </c>
      <c r="AM30" s="45">
        <f t="shared" si="17"/>
        <v>0.33206810643648071</v>
      </c>
      <c r="AN30" s="45" t="str">
        <f t="shared" si="17"/>
        <v/>
      </c>
      <c r="AO30" s="22" t="str">
        <f t="shared" si="17"/>
        <v/>
      </c>
    </row>
    <row r="31" spans="2:41" x14ac:dyDescent="0.25">
      <c r="B31" s="6">
        <v>73</v>
      </c>
      <c r="C31" s="1">
        <v>1</v>
      </c>
      <c r="D31" s="14">
        <f t="shared" si="12"/>
        <v>1</v>
      </c>
      <c r="E31" s="7">
        <f t="shared" si="7"/>
        <v>100</v>
      </c>
      <c r="F31" s="70">
        <v>14</v>
      </c>
      <c r="G31" s="66">
        <f t="shared" si="13"/>
        <v>1850</v>
      </c>
      <c r="H31" s="27">
        <f t="shared" si="8"/>
        <v>1608.3127354877909</v>
      </c>
      <c r="I31" s="27">
        <f t="shared" si="6"/>
        <v>2.8921287851171169E-2</v>
      </c>
      <c r="J31" s="27">
        <f t="shared" si="9"/>
        <v>1</v>
      </c>
      <c r="K31" s="71">
        <f t="shared" si="10"/>
        <v>2.8921287851171169E-2</v>
      </c>
      <c r="L31" s="86">
        <f t="shared" si="14"/>
        <v>106.24701673036054</v>
      </c>
      <c r="M31" s="86">
        <f t="shared" si="11"/>
        <v>92.366718981093641</v>
      </c>
      <c r="N31" s="87">
        <f t="shared" si="15"/>
        <v>1453.9951100778535</v>
      </c>
      <c r="O31" s="27"/>
      <c r="P31" s="102"/>
      <c r="R31" s="38">
        <v>3</v>
      </c>
      <c r="S31" s="37">
        <f>EXP(-R31*MAIN!$C$7-MAIN!S7)</f>
        <v>0.97884425940638797</v>
      </c>
      <c r="T31" s="36">
        <f t="shared" si="19"/>
        <v>3.9379333682714317</v>
      </c>
      <c r="U31" s="44">
        <f t="shared" si="18"/>
        <v>4.9699715883848639E-2</v>
      </c>
      <c r="V31" s="45">
        <f t="shared" si="17"/>
        <v>5.1972457339023156E-2</v>
      </c>
      <c r="W31" s="45">
        <f t="shared" si="17"/>
        <v>5.4489264969395046E-2</v>
      </c>
      <c r="X31" s="45">
        <f t="shared" si="17"/>
        <v>5.7291536299422192E-2</v>
      </c>
      <c r="Y31" s="45">
        <f t="shared" si="17"/>
        <v>6.0430592042396744E-2</v>
      </c>
      <c r="Z31" s="45">
        <f t="shared" si="17"/>
        <v>6.3970838939287497E-2</v>
      </c>
      <c r="AA31" s="45">
        <f t="shared" si="17"/>
        <v>6.7994224681231286E-2</v>
      </c>
      <c r="AB31" s="45">
        <f t="shared" si="17"/>
        <v>7.2606645723957863E-2</v>
      </c>
      <c r="AC31" s="45">
        <f t="shared" si="17"/>
        <v>7.7947385481049555E-2</v>
      </c>
      <c r="AD31" s="45">
        <f t="shared" si="17"/>
        <v>8.4203397935837143E-2</v>
      </c>
      <c r="AE31" s="45">
        <f t="shared" si="17"/>
        <v>9.1631610381852135E-2</v>
      </c>
      <c r="AF31" s="45">
        <f t="shared" si="17"/>
        <v>0.10059503996517048</v>
      </c>
      <c r="AG31" s="45">
        <f t="shared" si="17"/>
        <v>0.11155194566629278</v>
      </c>
      <c r="AH31" s="45">
        <f t="shared" si="17"/>
        <v>0.1252498900986839</v>
      </c>
      <c r="AI31" s="45">
        <f t="shared" si="17"/>
        <v>0.14286361468517186</v>
      </c>
      <c r="AJ31" s="45">
        <f t="shared" si="17"/>
        <v>0.16635102200368598</v>
      </c>
      <c r="AK31" s="45">
        <f t="shared" si="17"/>
        <v>0.19923633694801754</v>
      </c>
      <c r="AL31" s="45">
        <f t="shared" si="17"/>
        <v>0.2485680096298975</v>
      </c>
      <c r="AM31" s="45" t="str">
        <f t="shared" si="17"/>
        <v/>
      </c>
      <c r="AN31" s="45" t="str">
        <f t="shared" si="17"/>
        <v/>
      </c>
      <c r="AO31" s="22" t="str">
        <f t="shared" si="17"/>
        <v/>
      </c>
    </row>
    <row r="32" spans="2:41" x14ac:dyDescent="0.25">
      <c r="B32" s="6">
        <v>72</v>
      </c>
      <c r="C32" s="1">
        <v>1</v>
      </c>
      <c r="D32" s="14">
        <f t="shared" si="12"/>
        <v>1</v>
      </c>
      <c r="E32" s="7">
        <f t="shared" si="7"/>
        <v>100</v>
      </c>
      <c r="F32" s="70">
        <v>15</v>
      </c>
      <c r="G32" s="66">
        <f t="shared" si="13"/>
        <v>1814.2857142857142</v>
      </c>
      <c r="H32" s="27">
        <f t="shared" si="8"/>
        <v>1561.5701857997476</v>
      </c>
      <c r="I32" s="27">
        <f t="shared" si="6"/>
        <v>2.8080745645295044E-2</v>
      </c>
      <c r="J32" s="27">
        <f t="shared" si="9"/>
        <v>1</v>
      </c>
      <c r="K32" s="71">
        <f t="shared" si="10"/>
        <v>2.8080745645295044E-2</v>
      </c>
      <c r="L32" s="86">
        <f t="shared" si="14"/>
        <v>106.24701673036054</v>
      </c>
      <c r="M32" s="86">
        <f t="shared" si="11"/>
        <v>91.447654771187885</v>
      </c>
      <c r="N32" s="87">
        <f t="shared" si="15"/>
        <v>1545.4427648490414</v>
      </c>
      <c r="O32" s="27"/>
      <c r="P32" s="102"/>
      <c r="R32" s="38">
        <v>4</v>
      </c>
      <c r="S32" s="37">
        <f>EXP(-R32*MAIN!$C$7-MAIN!S8)</f>
        <v>0.97504723757948186</v>
      </c>
      <c r="T32" s="36">
        <f t="shared" si="19"/>
        <v>4.9129806058509136</v>
      </c>
      <c r="U32" s="44">
        <f t="shared" si="18"/>
        <v>4.9506926372965214E-2</v>
      </c>
      <c r="V32" s="45">
        <f t="shared" si="17"/>
        <v>5.1770851666805298E-2</v>
      </c>
      <c r="W32" s="45">
        <f t="shared" si="17"/>
        <v>5.4277896381968962E-2</v>
      </c>
      <c r="X32" s="45">
        <f t="shared" si="17"/>
        <v>5.706929745832421E-2</v>
      </c>
      <c r="Y32" s="45">
        <f t="shared" si="17"/>
        <v>6.0196176531662697E-2</v>
      </c>
      <c r="Z32" s="45">
        <f t="shared" si="17"/>
        <v>6.3722690503615745E-2</v>
      </c>
      <c r="AA32" s="45">
        <f t="shared" si="17"/>
        <v>6.7730469183114803E-2</v>
      </c>
      <c r="AB32" s="45">
        <f t="shared" si="17"/>
        <v>7.2324998244348085E-2</v>
      </c>
      <c r="AC32" s="45">
        <f t="shared" si="17"/>
        <v>7.7645020808449552E-2</v>
      </c>
      <c r="AD32" s="45">
        <f t="shared" si="17"/>
        <v>8.3876765648024654E-2</v>
      </c>
      <c r="AE32" s="45">
        <f t="shared" si="17"/>
        <v>9.1276163413336997E-2</v>
      </c>
      <c r="AF32" s="45">
        <f t="shared" si="17"/>
        <v>0.10020482307545006</v>
      </c>
      <c r="AG32" s="45">
        <f t="shared" si="17"/>
        <v>0.11111922598851112</v>
      </c>
      <c r="AH32" s="45">
        <f t="shared" si="17"/>
        <v>0.12476403490573348</v>
      </c>
      <c r="AI32" s="45">
        <f t="shared" si="17"/>
        <v>0.14230943432602128</v>
      </c>
      <c r="AJ32" s="45">
        <f t="shared" si="17"/>
        <v>0.16570573195329616</v>
      </c>
      <c r="AK32" s="45">
        <f t="shared" si="17"/>
        <v>0.19846348190715207</v>
      </c>
      <c r="AL32" s="45" t="str">
        <f t="shared" si="17"/>
        <v/>
      </c>
      <c r="AM32" s="45" t="str">
        <f t="shared" si="17"/>
        <v/>
      </c>
      <c r="AN32" s="45" t="str">
        <f t="shared" si="17"/>
        <v/>
      </c>
      <c r="AO32" s="22" t="str">
        <f t="shared" si="17"/>
        <v/>
      </c>
    </row>
    <row r="33" spans="2:41" x14ac:dyDescent="0.25">
      <c r="B33" s="6">
        <v>71</v>
      </c>
      <c r="C33" s="1">
        <v>1</v>
      </c>
      <c r="D33" s="14">
        <f t="shared" si="12"/>
        <v>1</v>
      </c>
      <c r="E33" s="7">
        <f t="shared" si="7"/>
        <v>100</v>
      </c>
      <c r="F33" s="70">
        <v>16</v>
      </c>
      <c r="G33" s="66">
        <f t="shared" si="13"/>
        <v>1776.1904761904761</v>
      </c>
      <c r="H33" s="27">
        <f t="shared" si="8"/>
        <v>1513.5696823066517</v>
      </c>
      <c r="I33" s="27">
        <f t="shared" si="6"/>
        <v>2.7217582438355734E-2</v>
      </c>
      <c r="J33" s="27">
        <f t="shared" si="9"/>
        <v>1</v>
      </c>
      <c r="K33" s="71">
        <f t="shared" si="10"/>
        <v>2.7217582438355734E-2</v>
      </c>
      <c r="L33" s="86">
        <f t="shared" si="14"/>
        <v>106.24701673036054</v>
      </c>
      <c r="M33" s="86">
        <f t="shared" si="11"/>
        <v>90.537735402965879</v>
      </c>
      <c r="N33" s="87">
        <f t="shared" si="15"/>
        <v>1635.9805002520072</v>
      </c>
      <c r="O33" s="27"/>
      <c r="P33" s="102"/>
      <c r="R33" s="38">
        <v>5</v>
      </c>
      <c r="S33" s="37">
        <f>EXP(-R33*MAIN!$C$7-MAIN!S9)</f>
        <v>0.97122886648222817</v>
      </c>
      <c r="T33" s="36">
        <f t="shared" si="19"/>
        <v>5.8842094723331417</v>
      </c>
      <c r="U33" s="44">
        <f t="shared" si="18"/>
        <v>4.9313052876901915E-2</v>
      </c>
      <c r="V33" s="45">
        <f t="shared" si="17"/>
        <v>5.1568112439344407E-2</v>
      </c>
      <c r="W33" s="45">
        <f t="shared" si="17"/>
        <v>5.4065339345984592E-2</v>
      </c>
      <c r="X33" s="45">
        <f t="shared" si="17"/>
        <v>5.6845809049191953E-2</v>
      </c>
      <c r="Y33" s="45">
        <f t="shared" si="17"/>
        <v>5.9960442987917389E-2</v>
      </c>
      <c r="Z33" s="45">
        <f t="shared" si="17"/>
        <v>6.3473146819699192E-2</v>
      </c>
      <c r="AA33" s="45">
        <f t="shared" si="17"/>
        <v>6.7465230683927568E-2</v>
      </c>
      <c r="AB33" s="45">
        <f t="shared" si="17"/>
        <v>7.2041767163574286E-2</v>
      </c>
      <c r="AC33" s="45">
        <f t="shared" si="17"/>
        <v>7.7340956049457316E-2</v>
      </c>
      <c r="AD33" s="45">
        <f t="shared" si="17"/>
        <v>8.3548296825861124E-2</v>
      </c>
      <c r="AE33" s="45">
        <f t="shared" si="17"/>
        <v>9.0918717896019394E-2</v>
      </c>
      <c r="AF33" s="45">
        <f t="shared" si="17"/>
        <v>9.981241213832813E-2</v>
      </c>
      <c r="AG33" s="45">
        <f t="shared" si="17"/>
        <v>0.1106840732856359</v>
      </c>
      <c r="AH33" s="45">
        <f t="shared" si="17"/>
        <v>0.12427544792604679</v>
      </c>
      <c r="AI33" s="45">
        <f t="shared" si="17"/>
        <v>0.1417521380126181</v>
      </c>
      <c r="AJ33" s="45">
        <f t="shared" si="17"/>
        <v>0.16505681367205427</v>
      </c>
      <c r="AK33" s="45" t="str">
        <f t="shared" si="17"/>
        <v/>
      </c>
      <c r="AL33" s="45" t="str">
        <f t="shared" si="17"/>
        <v/>
      </c>
      <c r="AM33" s="45" t="str">
        <f t="shared" si="17"/>
        <v/>
      </c>
      <c r="AN33" s="45" t="str">
        <f t="shared" si="17"/>
        <v/>
      </c>
      <c r="AO33" s="22" t="str">
        <f t="shared" si="17"/>
        <v/>
      </c>
    </row>
    <row r="34" spans="2:41" x14ac:dyDescent="0.25">
      <c r="B34" s="6">
        <v>70</v>
      </c>
      <c r="C34" s="1">
        <v>1</v>
      </c>
      <c r="D34" s="14">
        <f t="shared" si="12"/>
        <v>1</v>
      </c>
      <c r="E34" s="7">
        <f t="shared" si="7"/>
        <v>100</v>
      </c>
      <c r="F34" s="70">
        <v>17</v>
      </c>
      <c r="G34" s="66">
        <f t="shared" si="13"/>
        <v>1735.7142857142858</v>
      </c>
      <c r="H34" s="27">
        <f t="shared" si="8"/>
        <v>1464.3610745208662</v>
      </c>
      <c r="I34" s="27">
        <f t="shared" si="6"/>
        <v>2.633269464313695E-2</v>
      </c>
      <c r="J34" s="27">
        <f t="shared" si="9"/>
        <v>1</v>
      </c>
      <c r="K34" s="71">
        <f t="shared" si="10"/>
        <v>2.633269464313695E-2</v>
      </c>
      <c r="L34" s="86">
        <f t="shared" si="14"/>
        <v>106.24701673036054</v>
      </c>
      <c r="M34" s="86">
        <f t="shared" si="11"/>
        <v>89.636869883732544</v>
      </c>
      <c r="N34" s="87">
        <f t="shared" si="15"/>
        <v>1725.6173701357397</v>
      </c>
      <c r="O34" s="27"/>
      <c r="P34" s="102"/>
      <c r="R34" s="38">
        <v>6</v>
      </c>
      <c r="S34" s="37">
        <f>EXP(-R34*MAIN!$C$7-MAIN!S10)</f>
        <v>0.96738994689942004</v>
      </c>
      <c r="T34" s="36">
        <f t="shared" si="19"/>
        <v>6.8515994192325618</v>
      </c>
      <c r="U34" s="44">
        <f t="shared" si="18"/>
        <v>4.9118136054605577E-2</v>
      </c>
      <c r="V34" s="45">
        <f t="shared" si="17"/>
        <v>5.1364282174899245E-2</v>
      </c>
      <c r="W34" s="45">
        <f t="shared" si="17"/>
        <v>5.3851638438681231E-2</v>
      </c>
      <c r="X34" s="45">
        <f t="shared" si="17"/>
        <v>5.662111794178086E-2</v>
      </c>
      <c r="Y34" s="45">
        <f t="shared" si="17"/>
        <v>5.9723440848953084E-2</v>
      </c>
      <c r="Z34" s="45">
        <f t="shared" si="17"/>
        <v>6.322226022157823E-2</v>
      </c>
      <c r="AA34" s="45">
        <f t="shared" si="17"/>
        <v>6.7198564809210243E-2</v>
      </c>
      <c r="AB34" s="45">
        <f t="shared" si="17"/>
        <v>7.1757011880562521E-2</v>
      </c>
      <c r="AC34" s="45">
        <f t="shared" si="17"/>
        <v>7.7035254972216125E-2</v>
      </c>
      <c r="AD34" s="45">
        <f t="shared" si="17"/>
        <v>8.3218060355484402E-2</v>
      </c>
      <c r="AE34" s="45">
        <f t="shared" si="17"/>
        <v>9.0559348792999414E-2</v>
      </c>
      <c r="AF34" s="45">
        <f t="shared" si="17"/>
        <v>9.9417889449816013E-2</v>
      </c>
      <c r="AG34" s="45">
        <f t="shared" si="17"/>
        <v>0.11024657881743687</v>
      </c>
      <c r="AH34" s="45">
        <f t="shared" si="17"/>
        <v>0.12378423162557424</v>
      </c>
      <c r="AI34" s="45">
        <f t="shared" si="17"/>
        <v>0.14119184262056231</v>
      </c>
      <c r="AJ34" s="45" t="str">
        <f t="shared" si="17"/>
        <v/>
      </c>
      <c r="AK34" s="45" t="str">
        <f t="shared" si="17"/>
        <v/>
      </c>
      <c r="AL34" s="45" t="str">
        <f t="shared" si="17"/>
        <v/>
      </c>
      <c r="AM34" s="45" t="str">
        <f t="shared" si="17"/>
        <v/>
      </c>
      <c r="AN34" s="45" t="str">
        <f t="shared" si="17"/>
        <v/>
      </c>
      <c r="AO34" s="22" t="str">
        <f t="shared" si="17"/>
        <v/>
      </c>
    </row>
    <row r="35" spans="2:41" x14ac:dyDescent="0.25">
      <c r="B35" s="6">
        <v>69</v>
      </c>
      <c r="C35" s="1">
        <v>1</v>
      </c>
      <c r="D35" s="14">
        <f t="shared" si="12"/>
        <v>1</v>
      </c>
      <c r="E35" s="7">
        <f t="shared" si="7"/>
        <v>100</v>
      </c>
      <c r="F35" s="70">
        <v>18</v>
      </c>
      <c r="G35" s="66">
        <f t="shared" si="13"/>
        <v>1692.8571428571429</v>
      </c>
      <c r="H35" s="27">
        <f t="shared" si="8"/>
        <v>1413.9931436033676</v>
      </c>
      <c r="I35" s="27">
        <f t="shared" si="6"/>
        <v>2.5426959460923729E-2</v>
      </c>
      <c r="J35" s="27">
        <f t="shared" si="9"/>
        <v>1</v>
      </c>
      <c r="K35" s="71">
        <f t="shared" si="10"/>
        <v>2.5426959460923729E-2</v>
      </c>
      <c r="L35" s="86">
        <f t="shared" si="14"/>
        <v>106.24701673036054</v>
      </c>
      <c r="M35" s="86">
        <f t="shared" si="11"/>
        <v>88.744968126185199</v>
      </c>
      <c r="N35" s="87">
        <f t="shared" si="15"/>
        <v>1814.3623382619248</v>
      </c>
      <c r="O35" s="27"/>
      <c r="P35" s="102"/>
      <c r="R35" s="38">
        <v>7</v>
      </c>
      <c r="S35" s="37">
        <f>EXP(-R35*MAIN!$C$7-MAIN!S11)</f>
        <v>0.9635312657936721</v>
      </c>
      <c r="T35" s="36">
        <f t="shared" si="19"/>
        <v>7.8151306850262339</v>
      </c>
      <c r="U35" s="44">
        <f t="shared" si="18"/>
        <v>4.8922215863217475E-2</v>
      </c>
      <c r="V35" s="45">
        <f t="shared" si="17"/>
        <v>5.1159402657829797E-2</v>
      </c>
      <c r="W35" s="45">
        <f t="shared" si="17"/>
        <v>5.3636837467859778E-2</v>
      </c>
      <c r="X35" s="45">
        <f t="shared" si="17"/>
        <v>5.6395270196837329E-2</v>
      </c>
      <c r="Y35" s="45">
        <f t="shared" si="17"/>
        <v>5.9485218699226662E-2</v>
      </c>
      <c r="Z35" s="45">
        <f t="shared" si="17"/>
        <v>6.2970082139966382E-2</v>
      </c>
      <c r="AA35" s="45">
        <f t="shared" si="17"/>
        <v>6.6930526224362685E-2</v>
      </c>
      <c r="AB35" s="45">
        <f t="shared" si="17"/>
        <v>7.1470790768966411E-2</v>
      </c>
      <c r="AC35" s="45">
        <f t="shared" si="17"/>
        <v>7.6727980244180649E-2</v>
      </c>
      <c r="AD35" s="45">
        <f t="shared" si="17"/>
        <v>8.2886123934003186E-2</v>
      </c>
      <c r="AE35" s="45">
        <f t="shared" si="17"/>
        <v>9.0198129773454733E-2</v>
      </c>
      <c r="AF35" s="45">
        <f t="shared" si="17"/>
        <v>9.9021335885430842E-2</v>
      </c>
      <c r="AG35" s="45">
        <f t="shared" si="17"/>
        <v>0.109806832268468</v>
      </c>
      <c r="AH35" s="45">
        <f t="shared" si="17"/>
        <v>0.12329048670162292</v>
      </c>
      <c r="AI35" s="45" t="str">
        <f t="shared" si="17"/>
        <v/>
      </c>
      <c r="AJ35" s="45" t="str">
        <f t="shared" si="17"/>
        <v/>
      </c>
      <c r="AK35" s="45" t="str">
        <f t="shared" si="17"/>
        <v/>
      </c>
      <c r="AL35" s="45" t="str">
        <f t="shared" si="17"/>
        <v/>
      </c>
      <c r="AM35" s="45" t="str">
        <f t="shared" si="17"/>
        <v/>
      </c>
      <c r="AN35" s="45" t="str">
        <f t="shared" si="17"/>
        <v/>
      </c>
      <c r="AO35" s="22" t="str">
        <f t="shared" si="17"/>
        <v/>
      </c>
    </row>
    <row r="36" spans="2:41" x14ac:dyDescent="0.25">
      <c r="B36" s="6">
        <v>68</v>
      </c>
      <c r="C36" s="1">
        <v>1</v>
      </c>
      <c r="D36" s="14">
        <f t="shared" si="12"/>
        <v>1</v>
      </c>
      <c r="E36" s="7">
        <f t="shared" si="7"/>
        <v>100</v>
      </c>
      <c r="F36" s="70">
        <v>19</v>
      </c>
      <c r="G36" s="66">
        <f t="shared" si="13"/>
        <v>1647.6190476190477</v>
      </c>
      <c r="H36" s="27">
        <f t="shared" si="8"/>
        <v>1362.513620687635</v>
      </c>
      <c r="I36" s="27">
        <f t="shared" si="6"/>
        <v>2.4501235211009543E-2</v>
      </c>
      <c r="J36" s="27">
        <f t="shared" si="9"/>
        <v>1</v>
      </c>
      <c r="K36" s="71">
        <f t="shared" si="10"/>
        <v>2.4501235211009543E-2</v>
      </c>
      <c r="L36" s="86">
        <f t="shared" si="14"/>
        <v>106.24701673036054</v>
      </c>
      <c r="M36" s="86">
        <f t="shared" si="11"/>
        <v>87.861940939404874</v>
      </c>
      <c r="N36" s="87">
        <f t="shared" si="15"/>
        <v>1902.2242792013296</v>
      </c>
      <c r="O36" s="27"/>
      <c r="P36" s="102"/>
      <c r="R36" s="38">
        <v>8</v>
      </c>
      <c r="S36" s="37">
        <f>EXP(-R36*MAIN!$C$7-MAIN!S12)</f>
        <v>0.95965359650119719</v>
      </c>
      <c r="T36" s="36">
        <f t="shared" si="19"/>
        <v>8.7747842815274311</v>
      </c>
      <c r="U36" s="44">
        <f t="shared" si="18"/>
        <v>4.8725331568013654E-2</v>
      </c>
      <c r="V36" s="45">
        <f t="shared" si="17"/>
        <v>5.0953514948992223E-2</v>
      </c>
      <c r="W36" s="45">
        <f t="shared" si="17"/>
        <v>5.3420979482781045E-2</v>
      </c>
      <c r="X36" s="45">
        <f t="shared" si="17"/>
        <v>5.6168311077557508E-2</v>
      </c>
      <c r="Y36" s="45">
        <f t="shared" si="17"/>
        <v>5.924582428194624E-2</v>
      </c>
      <c r="Z36" s="45">
        <f t="shared" si="17"/>
        <v>6.2716663115044924E-2</v>
      </c>
      <c r="AA36" s="45">
        <f t="shared" si="17"/>
        <v>6.6661168648243327E-2</v>
      </c>
      <c r="AB36" s="45">
        <f t="shared" si="17"/>
        <v>7.1183161191689076E-2</v>
      </c>
      <c r="AC36" s="45">
        <f t="shared" si="17"/>
        <v>7.6419193447707159E-2</v>
      </c>
      <c r="AD36" s="45">
        <f t="shared" si="17"/>
        <v>8.2552554086338298E-2</v>
      </c>
      <c r="AE36" s="45">
        <f t="shared" si="17"/>
        <v>8.983513323096777E-2</v>
      </c>
      <c r="AF36" s="45">
        <f t="shared" si="17"/>
        <v>9.862283092031536E-2</v>
      </c>
      <c r="AG36" s="45">
        <f t="shared" si="17"/>
        <v>0.10936492177037882</v>
      </c>
      <c r="AH36" s="45" t="str">
        <f t="shared" si="17"/>
        <v/>
      </c>
      <c r="AI36" s="45" t="str">
        <f t="shared" si="17"/>
        <v/>
      </c>
      <c r="AJ36" s="45" t="str">
        <f t="shared" si="17"/>
        <v/>
      </c>
      <c r="AK36" s="45" t="str">
        <f t="shared" si="17"/>
        <v/>
      </c>
      <c r="AL36" s="45" t="str">
        <f t="shared" si="17"/>
        <v/>
      </c>
      <c r="AM36" s="45" t="str">
        <f t="shared" si="17"/>
        <v/>
      </c>
      <c r="AN36" s="45" t="str">
        <f t="shared" si="17"/>
        <v/>
      </c>
      <c r="AO36" s="22" t="str">
        <f t="shared" si="17"/>
        <v/>
      </c>
    </row>
    <row r="37" spans="2:41" ht="15.75" thickBot="1" x14ac:dyDescent="0.3">
      <c r="B37" s="6">
        <v>67</v>
      </c>
      <c r="C37" s="1">
        <v>1</v>
      </c>
      <c r="D37" s="14">
        <f t="shared" si="12"/>
        <v>1</v>
      </c>
      <c r="E37" s="7">
        <f t="shared" si="7"/>
        <v>100</v>
      </c>
      <c r="F37" s="70">
        <v>20</v>
      </c>
      <c r="G37" s="66">
        <f t="shared" si="13"/>
        <v>1599.9999999999998</v>
      </c>
      <c r="H37" s="27">
        <f t="shared" si="8"/>
        <v>1309.9692049247708</v>
      </c>
      <c r="I37" s="27">
        <f t="shared" si="6"/>
        <v>2.3556361655190493E-2</v>
      </c>
      <c r="J37" s="27">
        <f t="shared" si="9"/>
        <v>1</v>
      </c>
      <c r="K37" s="71">
        <f t="shared" si="10"/>
        <v>2.3556361655190493E-2</v>
      </c>
      <c r="L37" s="88">
        <f t="shared" si="14"/>
        <v>106.24701673036054</v>
      </c>
      <c r="M37" s="88">
        <f t="shared" si="11"/>
        <v>86.987700019937023</v>
      </c>
      <c r="N37" s="89">
        <f t="shared" si="15"/>
        <v>1989.2119792212666</v>
      </c>
      <c r="O37" s="27"/>
      <c r="P37" s="102"/>
      <c r="R37" s="38">
        <v>9</v>
      </c>
      <c r="S37" s="37">
        <f>EXP(-R37*MAIN!$C$7-MAIN!S13)</f>
        <v>0.95575769892506557</v>
      </c>
      <c r="T37" s="36">
        <f t="shared" si="19"/>
        <v>9.7305419804524966</v>
      </c>
      <c r="U37" s="44">
        <f t="shared" si="18"/>
        <v>4.8527521752217487E-2</v>
      </c>
      <c r="V37" s="45">
        <f t="shared" si="17"/>
        <v>5.0746659396000073E-2</v>
      </c>
      <c r="W37" s="45">
        <f t="shared" si="17"/>
        <v>5.3204106784923877E-2</v>
      </c>
      <c r="X37" s="45">
        <f t="shared" si="17"/>
        <v>5.5940285060898702E-2</v>
      </c>
      <c r="Y37" s="45">
        <f t="shared" si="17"/>
        <v>5.9005304511002339E-2</v>
      </c>
      <c r="Z37" s="45">
        <f t="shared" si="17"/>
        <v>6.2462052809093067E-2</v>
      </c>
      <c r="AA37" s="45">
        <f t="shared" si="17"/>
        <v>6.6390544866593737E-2</v>
      </c>
      <c r="AB37" s="45">
        <f t="shared" si="17"/>
        <v>7.0894179515218342E-2</v>
      </c>
      <c r="AC37" s="45">
        <f t="shared" si="17"/>
        <v>7.6108955095443048E-2</v>
      </c>
      <c r="AD37" s="45">
        <f t="shared" si="17"/>
        <v>8.2217416181847525E-2</v>
      </c>
      <c r="AE37" s="45">
        <f t="shared" si="17"/>
        <v>8.9470430301616999E-2</v>
      </c>
      <c r="AF37" s="45">
        <f t="shared" si="17"/>
        <v>9.8222452649099026E-2</v>
      </c>
      <c r="AG37" s="45" t="str">
        <f t="shared" si="17"/>
        <v/>
      </c>
      <c r="AH37" s="45" t="str">
        <f t="shared" si="17"/>
        <v/>
      </c>
      <c r="AI37" s="45" t="str">
        <f t="shared" si="17"/>
        <v/>
      </c>
      <c r="AJ37" s="45" t="str">
        <f t="shared" si="17"/>
        <v/>
      </c>
      <c r="AK37" s="45" t="str">
        <f t="shared" si="17"/>
        <v/>
      </c>
      <c r="AL37" s="45" t="str">
        <f t="shared" si="17"/>
        <v/>
      </c>
      <c r="AM37" s="45" t="str">
        <f t="shared" si="17"/>
        <v/>
      </c>
      <c r="AN37" s="45" t="str">
        <f t="shared" si="17"/>
        <v/>
      </c>
      <c r="AO37" s="22" t="str">
        <f t="shared" si="17"/>
        <v/>
      </c>
    </row>
    <row r="38" spans="2:41" x14ac:dyDescent="0.25">
      <c r="B38" s="6">
        <v>66</v>
      </c>
      <c r="C38" s="1">
        <v>1</v>
      </c>
      <c r="D38" s="14">
        <f t="shared" si="12"/>
        <v>0.97619047619047616</v>
      </c>
      <c r="E38" s="7">
        <f t="shared" si="7"/>
        <v>97.61904761904762</v>
      </c>
      <c r="F38" s="70">
        <v>21</v>
      </c>
      <c r="G38" s="66">
        <f t="shared" si="13"/>
        <v>1550</v>
      </c>
      <c r="H38" s="27">
        <f t="shared" si="8"/>
        <v>1256.4055812537899</v>
      </c>
      <c r="I38" s="27">
        <f t="shared" si="6"/>
        <v>2.2593160317317357E-2</v>
      </c>
      <c r="J38" s="27">
        <f t="shared" si="9"/>
        <v>1</v>
      </c>
      <c r="K38" s="71">
        <f t="shared" si="10"/>
        <v>2.2593160317317357E-2</v>
      </c>
      <c r="L38" s="27"/>
      <c r="M38" s="27"/>
      <c r="N38" s="27"/>
      <c r="O38" s="27"/>
      <c r="P38" s="102"/>
      <c r="R38" s="38">
        <v>10</v>
      </c>
      <c r="S38" s="37">
        <f>EXP(-R38*MAIN!$C$7-MAIN!S14)</f>
        <v>0.95184431972596784</v>
      </c>
      <c r="T38" s="36">
        <f t="shared" si="19"/>
        <v>10.682386300178464</v>
      </c>
      <c r="U38" s="44">
        <f t="shared" si="18"/>
        <v>4.8328824326685393E-2</v>
      </c>
      <c r="V38" s="45">
        <f t="shared" si="17"/>
        <v>5.0538875643352972E-2</v>
      </c>
      <c r="W38" s="45">
        <f t="shared" si="17"/>
        <v>5.2986260938604389E-2</v>
      </c>
      <c r="X38" s="45">
        <f t="shared" si="17"/>
        <v>5.571123584874469E-2</v>
      </c>
      <c r="Y38" s="45">
        <f t="shared" si="17"/>
        <v>5.8763705482744982E-2</v>
      </c>
      <c r="Z38" s="45">
        <f t="shared" si="17"/>
        <v>6.2206300018954976E-2</v>
      </c>
      <c r="AA38" s="45">
        <f t="shared" si="17"/>
        <v>6.6118706745289663E-2</v>
      </c>
      <c r="AB38" s="45">
        <f t="shared" si="17"/>
        <v>7.060390112377668E-2</v>
      </c>
      <c r="AC38" s="45">
        <f t="shared" si="17"/>
        <v>7.5797324645517763E-2</v>
      </c>
      <c r="AD38" s="45">
        <f t="shared" si="17"/>
        <v>8.1880774450735688E-2</v>
      </c>
      <c r="AE38" s="45">
        <f t="shared" si="17"/>
        <v>8.9104090881834699E-2</v>
      </c>
      <c r="AF38" s="45" t="str">
        <f t="shared" si="17"/>
        <v/>
      </c>
      <c r="AG38" s="45" t="str">
        <f t="shared" si="17"/>
        <v/>
      </c>
      <c r="AH38" s="45" t="str">
        <f t="shared" si="17"/>
        <v/>
      </c>
      <c r="AI38" s="45" t="str">
        <f t="shared" si="17"/>
        <v/>
      </c>
      <c r="AJ38" s="45" t="str">
        <f t="shared" si="17"/>
        <v/>
      </c>
      <c r="AK38" s="45" t="str">
        <f t="shared" si="17"/>
        <v/>
      </c>
      <c r="AL38" s="45" t="str">
        <f t="shared" si="17"/>
        <v/>
      </c>
      <c r="AM38" s="45" t="str">
        <f t="shared" si="17"/>
        <v/>
      </c>
      <c r="AN38" s="45" t="str">
        <f t="shared" si="17"/>
        <v/>
      </c>
      <c r="AO38" s="22" t="str">
        <f t="shared" si="17"/>
        <v/>
      </c>
    </row>
    <row r="39" spans="2:41" x14ac:dyDescent="0.25">
      <c r="B39" s="6">
        <v>65</v>
      </c>
      <c r="C39" s="1">
        <v>1</v>
      </c>
      <c r="D39" s="14">
        <f t="shared" si="12"/>
        <v>0.95238095238095233</v>
      </c>
      <c r="E39" s="7">
        <f t="shared" si="7"/>
        <v>95.238095238095227</v>
      </c>
      <c r="F39" s="70">
        <v>22</v>
      </c>
      <c r="G39" s="66">
        <f t="shared" si="13"/>
        <v>1500</v>
      </c>
      <c r="H39" s="27">
        <f t="shared" si="8"/>
        <v>1203.7781969437178</v>
      </c>
      <c r="I39" s="27">
        <f t="shared" si="6"/>
        <v>2.1646794789704858E-2</v>
      </c>
      <c r="J39" s="27">
        <f t="shared" si="9"/>
        <v>1</v>
      </c>
      <c r="K39" s="71">
        <f t="shared" si="10"/>
        <v>2.1646794789704858E-2</v>
      </c>
      <c r="L39" s="27"/>
      <c r="M39" s="27"/>
      <c r="N39" s="27"/>
      <c r="O39" s="27"/>
      <c r="P39" s="102"/>
      <c r="R39" s="38">
        <v>11</v>
      </c>
      <c r="S39" s="37">
        <f>EXP(-R39*MAIN!$C$7-MAIN!S15)</f>
        <v>0.94237331049978579</v>
      </c>
      <c r="T39" s="36">
        <f t="shared" si="19"/>
        <v>11.62475961067825</v>
      </c>
      <c r="U39" s="44">
        <f t="shared" si="18"/>
        <v>4.7847944489927692E-2</v>
      </c>
      <c r="V39" s="45">
        <f t="shared" si="17"/>
        <v>5.0036005428571562E-2</v>
      </c>
      <c r="W39" s="45">
        <f t="shared" si="17"/>
        <v>5.2459038833255395E-2</v>
      </c>
      <c r="X39" s="45">
        <f t="shared" si="17"/>
        <v>5.5156899790010455E-2</v>
      </c>
      <c r="Y39" s="45">
        <f t="shared" si="17"/>
        <v>5.8178996843676827E-2</v>
      </c>
      <c r="Z39" s="45">
        <f t="shared" si="17"/>
        <v>6.1587336991917332E-2</v>
      </c>
      <c r="AA39" s="45">
        <f t="shared" si="17"/>
        <v>6.5460814620884114E-2</v>
      </c>
      <c r="AB39" s="45">
        <f t="shared" si="17"/>
        <v>6.9901380569637905E-2</v>
      </c>
      <c r="AC39" s="45">
        <f t="shared" si="17"/>
        <v>7.5043128663926692E-2</v>
      </c>
      <c r="AD39" s="45">
        <f t="shared" si="17"/>
        <v>8.1066047132204111E-2</v>
      </c>
      <c r="AE39" s="45" t="str">
        <f t="shared" si="17"/>
        <v/>
      </c>
      <c r="AF39" s="45" t="str">
        <f t="shared" si="17"/>
        <v/>
      </c>
      <c r="AG39" s="45" t="str">
        <f t="shared" si="17"/>
        <v/>
      </c>
      <c r="AH39" s="45" t="str">
        <f t="shared" si="17"/>
        <v/>
      </c>
      <c r="AI39" s="45" t="str">
        <f t="shared" si="17"/>
        <v/>
      </c>
      <c r="AJ39" s="45" t="str">
        <f t="shared" si="17"/>
        <v/>
      </c>
      <c r="AK39" s="45" t="str">
        <f t="shared" si="17"/>
        <v/>
      </c>
      <c r="AL39" s="45" t="str">
        <f t="shared" si="17"/>
        <v/>
      </c>
      <c r="AM39" s="45" t="str">
        <f t="shared" si="17"/>
        <v/>
      </c>
      <c r="AN39" s="45" t="str">
        <f t="shared" si="17"/>
        <v/>
      </c>
      <c r="AO39" s="22" t="str">
        <f t="shared" si="17"/>
        <v/>
      </c>
    </row>
    <row r="40" spans="2:41" x14ac:dyDescent="0.25">
      <c r="B40" s="6">
        <v>64</v>
      </c>
      <c r="C40" s="1">
        <v>1</v>
      </c>
      <c r="D40" s="14">
        <f t="shared" si="12"/>
        <v>0.9285714285714286</v>
      </c>
      <c r="E40" s="7">
        <f t="shared" si="7"/>
        <v>92.857142857142861</v>
      </c>
      <c r="F40" s="70">
        <v>23</v>
      </c>
      <c r="G40" s="66">
        <f t="shared" si="13"/>
        <v>1450</v>
      </c>
      <c r="H40" s="27">
        <f t="shared" si="8"/>
        <v>1152.0737236298344</v>
      </c>
      <c r="I40" s="27">
        <f t="shared" si="6"/>
        <v>2.0717025396657998E-2</v>
      </c>
      <c r="J40" s="27">
        <f t="shared" si="9"/>
        <v>1</v>
      </c>
      <c r="K40" s="71">
        <f t="shared" si="10"/>
        <v>2.0717025396657998E-2</v>
      </c>
      <c r="L40" s="27"/>
      <c r="M40" s="27"/>
      <c r="N40" s="27"/>
      <c r="O40" s="27"/>
      <c r="P40" s="102"/>
      <c r="R40" s="38">
        <v>12</v>
      </c>
      <c r="S40" s="37">
        <f>EXP(-R40*MAIN!$C$7-MAIN!S16)</f>
        <v>0.93299653938996485</v>
      </c>
      <c r="T40" s="36">
        <f t="shared" si="19"/>
        <v>12.557756150068215</v>
      </c>
      <c r="U40" s="44">
        <f t="shared" si="18"/>
        <v>4.7371849487492269E-2</v>
      </c>
      <c r="V40" s="45">
        <f t="shared" si="17"/>
        <v>4.953813885602968E-2</v>
      </c>
      <c r="W40" s="45">
        <f t="shared" si="17"/>
        <v>5.1937062675505588E-2</v>
      </c>
      <c r="X40" s="45">
        <f t="shared" si="17"/>
        <v>5.4608079467219302E-2</v>
      </c>
      <c r="Y40" s="45">
        <f t="shared" si="17"/>
        <v>5.7600106152775547E-2</v>
      </c>
      <c r="Z40" s="45">
        <f t="shared" si="17"/>
        <v>6.0974532749901666E-2</v>
      </c>
      <c r="AA40" s="45">
        <f t="shared" si="17"/>
        <v>6.4809468632491346E-2</v>
      </c>
      <c r="AB40" s="45">
        <f t="shared" si="17"/>
        <v>6.9205850211807238E-2</v>
      </c>
      <c r="AC40" s="45">
        <f t="shared" si="17"/>
        <v>7.429643705773796E-2</v>
      </c>
      <c r="AD40" s="45" t="str">
        <f t="shared" si="17"/>
        <v/>
      </c>
      <c r="AE40" s="45" t="str">
        <f t="shared" si="17"/>
        <v/>
      </c>
      <c r="AF40" s="45" t="str">
        <f t="shared" si="17"/>
        <v/>
      </c>
      <c r="AG40" s="45" t="str">
        <f t="shared" si="17"/>
        <v/>
      </c>
      <c r="AH40" s="45" t="str">
        <f t="shared" si="17"/>
        <v/>
      </c>
      <c r="AI40" s="45" t="str">
        <f t="shared" si="17"/>
        <v/>
      </c>
      <c r="AJ40" s="45" t="str">
        <f t="shared" si="17"/>
        <v/>
      </c>
      <c r="AK40" s="45" t="str">
        <f t="shared" ref="AK40:AO48" si="20">IF(AK$26+$R40&gt;87,"",$S40/AK$27)</f>
        <v/>
      </c>
      <c r="AL40" s="45" t="str">
        <f t="shared" si="20"/>
        <v/>
      </c>
      <c r="AM40" s="45" t="str">
        <f t="shared" si="20"/>
        <v/>
      </c>
      <c r="AN40" s="45" t="str">
        <f t="shared" si="20"/>
        <v/>
      </c>
      <c r="AO40" s="22" t="str">
        <f t="shared" si="20"/>
        <v/>
      </c>
    </row>
    <row r="41" spans="2:41" x14ac:dyDescent="0.25">
      <c r="B41" s="6">
        <v>63</v>
      </c>
      <c r="C41" s="1">
        <v>1</v>
      </c>
      <c r="D41" s="14">
        <f t="shared" si="12"/>
        <v>0.90476190476190477</v>
      </c>
      <c r="E41" s="7">
        <f t="shared" si="7"/>
        <v>90.476190476190482</v>
      </c>
      <c r="F41" s="70">
        <v>24</v>
      </c>
      <c r="G41" s="66">
        <f t="shared" si="13"/>
        <v>1400</v>
      </c>
      <c r="H41" s="27">
        <f t="shared" si="8"/>
        <v>1101.279005493175</v>
      </c>
      <c r="I41" s="27">
        <f t="shared" si="6"/>
        <v>1.98036155652648E-2</v>
      </c>
      <c r="J41" s="27">
        <f t="shared" si="9"/>
        <v>1</v>
      </c>
      <c r="K41" s="71">
        <f t="shared" si="10"/>
        <v>1.98036155652648E-2</v>
      </c>
      <c r="L41" s="27"/>
      <c r="M41" s="27"/>
      <c r="N41" s="27"/>
      <c r="O41" s="27"/>
      <c r="P41" s="102"/>
      <c r="R41" s="38">
        <v>13</v>
      </c>
      <c r="S41" s="37">
        <f>EXP(-R41*MAIN!$C$7-MAIN!S17)</f>
        <v>0.92371306871158509</v>
      </c>
      <c r="T41" s="36">
        <f t="shared" si="19"/>
        <v>13.4814692187798</v>
      </c>
      <c r="U41" s="44">
        <f t="shared" si="18"/>
        <v>4.6900491709482399E-2</v>
      </c>
      <c r="V41" s="45">
        <f t="shared" si="18"/>
        <v>4.9045226138655459E-2</v>
      </c>
      <c r="W41" s="45">
        <f t="shared" si="18"/>
        <v>5.1420280267304497E-2</v>
      </c>
      <c r="X41" s="45">
        <f t="shared" si="18"/>
        <v>5.4064719997881899E-2</v>
      </c>
      <c r="Y41" s="45">
        <f t="shared" si="18"/>
        <v>5.7026975520489936E-2</v>
      </c>
      <c r="Z41" s="45">
        <f t="shared" si="18"/>
        <v>6.0367826011973429E-2</v>
      </c>
      <c r="AA41" s="45">
        <f t="shared" si="18"/>
        <v>6.4164603644970064E-2</v>
      </c>
      <c r="AB41" s="45">
        <f t="shared" si="18"/>
        <v>6.8517240496669685E-2</v>
      </c>
      <c r="AC41" s="45" t="str">
        <f t="shared" si="18"/>
        <v/>
      </c>
      <c r="AD41" s="45" t="str">
        <f t="shared" si="18"/>
        <v/>
      </c>
      <c r="AE41" s="45" t="str">
        <f t="shared" si="18"/>
        <v/>
      </c>
      <c r="AF41" s="45" t="str">
        <f t="shared" si="18"/>
        <v/>
      </c>
      <c r="AG41" s="45" t="str">
        <f t="shared" si="18"/>
        <v/>
      </c>
      <c r="AH41" s="45" t="str">
        <f t="shared" si="18"/>
        <v/>
      </c>
      <c r="AI41" s="45" t="str">
        <f t="shared" si="18"/>
        <v/>
      </c>
      <c r="AJ41" s="45" t="str">
        <f t="shared" si="18"/>
        <v/>
      </c>
      <c r="AK41" s="45" t="str">
        <f t="shared" si="20"/>
        <v/>
      </c>
      <c r="AL41" s="45" t="str">
        <f t="shared" si="20"/>
        <v/>
      </c>
      <c r="AM41" s="45" t="str">
        <f t="shared" si="20"/>
        <v/>
      </c>
      <c r="AN41" s="45" t="str">
        <f t="shared" si="20"/>
        <v/>
      </c>
      <c r="AO41" s="22" t="str">
        <f t="shared" si="20"/>
        <v/>
      </c>
    </row>
    <row r="42" spans="2:41" x14ac:dyDescent="0.25">
      <c r="B42" s="6">
        <v>62</v>
      </c>
      <c r="C42" s="1">
        <v>1</v>
      </c>
      <c r="D42" s="14">
        <f t="shared" si="12"/>
        <v>0.88095238095238093</v>
      </c>
      <c r="E42" s="7">
        <f t="shared" si="7"/>
        <v>88.095238095238088</v>
      </c>
      <c r="F42" s="70">
        <v>25</v>
      </c>
      <c r="G42" s="66">
        <f t="shared" si="13"/>
        <v>1349.9999999999998</v>
      </c>
      <c r="H42" s="27">
        <f t="shared" si="8"/>
        <v>1051.3810571463964</v>
      </c>
      <c r="I42" s="27">
        <f t="shared" si="6"/>
        <v>1.8906331787379174E-2</v>
      </c>
      <c r="J42" s="27">
        <f t="shared" si="9"/>
        <v>1</v>
      </c>
      <c r="K42" s="71">
        <f t="shared" si="10"/>
        <v>1.8906331787379174E-2</v>
      </c>
      <c r="L42" s="27"/>
      <c r="M42" s="27"/>
      <c r="N42" s="27"/>
      <c r="O42" s="27"/>
      <c r="P42" s="102"/>
      <c r="R42" s="38">
        <v>14</v>
      </c>
      <c r="S42" s="37">
        <f>EXP(-R42*MAIN!$C$7-MAIN!S18)</f>
        <v>0.91452197010983838</v>
      </c>
      <c r="T42" s="36">
        <f t="shared" si="19"/>
        <v>14.395991188889639</v>
      </c>
      <c r="U42" s="44">
        <f t="shared" si="18"/>
        <v>4.6433824019727267E-2</v>
      </c>
      <c r="V42" s="45">
        <f t="shared" si="18"/>
        <v>4.8557217984766171E-2</v>
      </c>
      <c r="W42" s="45">
        <f t="shared" si="18"/>
        <v>5.0908639929980425E-2</v>
      </c>
      <c r="X42" s="45">
        <f t="shared" si="18"/>
        <v>5.3526767045598285E-2</v>
      </c>
      <c r="Y42" s="45">
        <f t="shared" si="18"/>
        <v>5.6459547633278921E-2</v>
      </c>
      <c r="Z42" s="45">
        <f t="shared" si="18"/>
        <v>5.9767156106952976E-2</v>
      </c>
      <c r="AA42" s="45">
        <f t="shared" si="18"/>
        <v>6.3526155171283863E-2</v>
      </c>
      <c r="AB42" s="45" t="str">
        <f t="shared" si="18"/>
        <v/>
      </c>
      <c r="AC42" s="45" t="str">
        <f t="shared" si="18"/>
        <v/>
      </c>
      <c r="AD42" s="45" t="str">
        <f t="shared" si="18"/>
        <v/>
      </c>
      <c r="AE42" s="45" t="str">
        <f t="shared" si="18"/>
        <v/>
      </c>
      <c r="AF42" s="45" t="str">
        <f t="shared" si="18"/>
        <v/>
      </c>
      <c r="AG42" s="45" t="str">
        <f t="shared" si="18"/>
        <v/>
      </c>
      <c r="AH42" s="45" t="str">
        <f t="shared" si="18"/>
        <v/>
      </c>
      <c r="AI42" s="45" t="str">
        <f t="shared" si="18"/>
        <v/>
      </c>
      <c r="AJ42" s="45" t="str">
        <f t="shared" si="18"/>
        <v/>
      </c>
      <c r="AK42" s="45" t="str">
        <f t="shared" si="20"/>
        <v/>
      </c>
      <c r="AL42" s="45" t="str">
        <f t="shared" si="20"/>
        <v/>
      </c>
      <c r="AM42" s="45" t="str">
        <f t="shared" si="20"/>
        <v/>
      </c>
      <c r="AN42" s="45" t="str">
        <f t="shared" si="20"/>
        <v/>
      </c>
      <c r="AO42" s="22" t="str">
        <f t="shared" si="20"/>
        <v/>
      </c>
    </row>
    <row r="43" spans="2:41" x14ac:dyDescent="0.25">
      <c r="B43" s="6">
        <v>61</v>
      </c>
      <c r="C43" s="1">
        <v>1</v>
      </c>
      <c r="D43" s="14">
        <f t="shared" si="12"/>
        <v>0.8571428571428571</v>
      </c>
      <c r="E43" s="7">
        <f t="shared" si="7"/>
        <v>85.714285714285708</v>
      </c>
      <c r="F43" s="70">
        <v>26</v>
      </c>
      <c r="G43" s="66">
        <f t="shared" si="13"/>
        <v>1300</v>
      </c>
      <c r="H43" s="27">
        <f t="shared" si="8"/>
        <v>1002.3670615446362</v>
      </c>
      <c r="I43" s="27">
        <f t="shared" si="6"/>
        <v>1.8024943582053168E-2</v>
      </c>
      <c r="J43" s="27">
        <f t="shared" si="9"/>
        <v>1</v>
      </c>
      <c r="K43" s="71">
        <f t="shared" si="10"/>
        <v>1.8024943582053168E-2</v>
      </c>
      <c r="L43" s="27"/>
      <c r="M43" s="27"/>
      <c r="N43" s="27"/>
      <c r="O43" s="27"/>
      <c r="P43" s="102"/>
      <c r="R43" s="38">
        <v>15</v>
      </c>
      <c r="S43" s="37">
        <f>EXP(-R43*MAIN!$C$7-MAIN!S19)</f>
        <v>0.90542232446720661</v>
      </c>
      <c r="T43" s="36">
        <f t="shared" si="19"/>
        <v>15.301413513356845</v>
      </c>
      <c r="U43" s="44">
        <f t="shared" si="18"/>
        <v>4.5971799751069083E-2</v>
      </c>
      <c r="V43" s="45">
        <f t="shared" si="18"/>
        <v>4.8074065593139835E-2</v>
      </c>
      <c r="W43" s="45">
        <f t="shared" si="18"/>
        <v>5.0402090499073349E-2</v>
      </c>
      <c r="X43" s="45">
        <f t="shared" si="18"/>
        <v>5.2994166814624995E-2</v>
      </c>
      <c r="Y43" s="45">
        <f t="shared" si="18"/>
        <v>5.5897765747881002E-2</v>
      </c>
      <c r="Z43" s="45">
        <f t="shared" si="18"/>
        <v>5.9172462967349335E-2</v>
      </c>
      <c r="AA43" s="45" t="str">
        <f t="shared" si="18"/>
        <v/>
      </c>
      <c r="AB43" s="45" t="str">
        <f t="shared" si="18"/>
        <v/>
      </c>
      <c r="AC43" s="45" t="str">
        <f t="shared" si="18"/>
        <v/>
      </c>
      <c r="AD43" s="45" t="str">
        <f t="shared" si="18"/>
        <v/>
      </c>
      <c r="AE43" s="45" t="str">
        <f t="shared" si="18"/>
        <v/>
      </c>
      <c r="AF43" s="45" t="str">
        <f t="shared" si="18"/>
        <v/>
      </c>
      <c r="AG43" s="45" t="str">
        <f t="shared" si="18"/>
        <v/>
      </c>
      <c r="AH43" s="45" t="str">
        <f t="shared" si="18"/>
        <v/>
      </c>
      <c r="AI43" s="45" t="str">
        <f t="shared" si="18"/>
        <v/>
      </c>
      <c r="AJ43" s="45" t="str">
        <f t="shared" si="18"/>
        <v/>
      </c>
      <c r="AK43" s="45" t="str">
        <f t="shared" si="20"/>
        <v/>
      </c>
      <c r="AL43" s="45" t="str">
        <f t="shared" si="20"/>
        <v/>
      </c>
      <c r="AM43" s="45" t="str">
        <f t="shared" si="20"/>
        <v/>
      </c>
      <c r="AN43" s="45" t="str">
        <f t="shared" si="20"/>
        <v/>
      </c>
      <c r="AO43" s="22" t="str">
        <f t="shared" si="20"/>
        <v/>
      </c>
    </row>
    <row r="44" spans="2:41" x14ac:dyDescent="0.25">
      <c r="B44" s="6">
        <v>60</v>
      </c>
      <c r="C44" s="1">
        <v>1</v>
      </c>
      <c r="D44" s="14">
        <f t="shared" si="12"/>
        <v>0.83333333333333337</v>
      </c>
      <c r="E44" s="7">
        <f t="shared" si="7"/>
        <v>83.333333333333343</v>
      </c>
      <c r="F44" s="70">
        <v>27</v>
      </c>
      <c r="G44" s="66">
        <f t="shared" si="13"/>
        <v>1250</v>
      </c>
      <c r="H44" s="27">
        <f t="shared" si="8"/>
        <v>954.22436792106646</v>
      </c>
      <c r="I44" s="27">
        <f t="shared" si="6"/>
        <v>1.7159223458413336E-2</v>
      </c>
      <c r="J44" s="27">
        <f t="shared" si="9"/>
        <v>1</v>
      </c>
      <c r="K44" s="71">
        <f t="shared" si="10"/>
        <v>1.7159223458413336E-2</v>
      </c>
      <c r="L44" s="27"/>
      <c r="M44" s="27"/>
      <c r="N44" s="27"/>
      <c r="O44" s="27"/>
      <c r="P44" s="102"/>
      <c r="R44" s="38">
        <v>16</v>
      </c>
      <c r="S44" s="37">
        <f>EXP(-R44*MAIN!$C$7-MAIN!S20)</f>
        <v>0.89641322181154237</v>
      </c>
      <c r="T44" s="36">
        <f t="shared" si="19"/>
        <v>16.197826735168388</v>
      </c>
      <c r="U44" s="44">
        <f t="shared" si="18"/>
        <v>4.551437270069595E-2</v>
      </c>
      <c r="V44" s="45">
        <f t="shared" si="18"/>
        <v>4.7595720648134651E-2</v>
      </c>
      <c r="W44" s="45">
        <f t="shared" si="18"/>
        <v>4.9900581319218047E-2</v>
      </c>
      <c r="X44" s="45">
        <f t="shared" si="18"/>
        <v>5.246686604449511E-2</v>
      </c>
      <c r="Y44" s="45">
        <f t="shared" si="18"/>
        <v>5.5341573685639474E-2</v>
      </c>
      <c r="Z44" s="45" t="str">
        <f t="shared" si="18"/>
        <v/>
      </c>
      <c r="AA44" s="45" t="str">
        <f t="shared" si="18"/>
        <v/>
      </c>
      <c r="AB44" s="45" t="str">
        <f t="shared" si="18"/>
        <v/>
      </c>
      <c r="AC44" s="45" t="str">
        <f t="shared" si="18"/>
        <v/>
      </c>
      <c r="AD44" s="45" t="str">
        <f t="shared" si="18"/>
        <v/>
      </c>
      <c r="AE44" s="45" t="str">
        <f t="shared" si="18"/>
        <v/>
      </c>
      <c r="AF44" s="45" t="str">
        <f t="shared" si="18"/>
        <v/>
      </c>
      <c r="AG44" s="45" t="str">
        <f t="shared" si="18"/>
        <v/>
      </c>
      <c r="AH44" s="45" t="str">
        <f t="shared" si="18"/>
        <v/>
      </c>
      <c r="AI44" s="45" t="str">
        <f t="shared" si="18"/>
        <v/>
      </c>
      <c r="AJ44" s="45" t="str">
        <f t="shared" si="18"/>
        <v/>
      </c>
      <c r="AK44" s="45" t="str">
        <f t="shared" si="20"/>
        <v/>
      </c>
      <c r="AL44" s="45" t="str">
        <f t="shared" si="20"/>
        <v/>
      </c>
      <c r="AM44" s="45" t="str">
        <f t="shared" si="20"/>
        <v/>
      </c>
      <c r="AN44" s="45" t="str">
        <f t="shared" si="20"/>
        <v/>
      </c>
      <c r="AO44" s="22" t="str">
        <f t="shared" si="20"/>
        <v/>
      </c>
    </row>
    <row r="45" spans="2:41" x14ac:dyDescent="0.25">
      <c r="B45" s="6">
        <v>59</v>
      </c>
      <c r="C45" s="1">
        <v>1</v>
      </c>
      <c r="D45" s="14">
        <f t="shared" si="12"/>
        <v>0.80952380952380953</v>
      </c>
      <c r="E45" s="7">
        <f t="shared" si="7"/>
        <v>80.952380952380949</v>
      </c>
      <c r="F45" s="70">
        <v>28</v>
      </c>
      <c r="G45" s="66">
        <f t="shared" si="13"/>
        <v>1200</v>
      </c>
      <c r="H45" s="27">
        <f t="shared" si="8"/>
        <v>906.94048974687053</v>
      </c>
      <c r="I45" s="27">
        <f t="shared" si="6"/>
        <v>1.6308946878976271E-2</v>
      </c>
      <c r="J45" s="27">
        <f t="shared" si="9"/>
        <v>1</v>
      </c>
      <c r="K45" s="71">
        <f t="shared" si="10"/>
        <v>1.6308946878976271E-2</v>
      </c>
      <c r="L45" s="27"/>
      <c r="M45" s="27"/>
      <c r="N45" s="27"/>
      <c r="O45" s="27"/>
      <c r="P45" s="102"/>
      <c r="R45" s="38">
        <v>17</v>
      </c>
      <c r="S45" s="37">
        <f>EXP(-R45*MAIN!$C$7-MAIN!S21)</f>
        <v>0.88749376122507329</v>
      </c>
      <c r="T45" s="36">
        <f t="shared" si="19"/>
        <v>17.085320496393461</v>
      </c>
      <c r="U45" s="44">
        <f t="shared" si="18"/>
        <v>4.5061497125521675E-2</v>
      </c>
      <c r="V45" s="45">
        <f t="shared" si="18"/>
        <v>4.7122135314857538E-2</v>
      </c>
      <c r="W45" s="45">
        <f t="shared" si="18"/>
        <v>4.9404062239078651E-2</v>
      </c>
      <c r="X45" s="45">
        <f t="shared" si="18"/>
        <v>5.1944812004692233E-2</v>
      </c>
      <c r="Y45" s="45" t="str">
        <f t="shared" si="18"/>
        <v/>
      </c>
      <c r="Z45" s="45" t="str">
        <f t="shared" si="18"/>
        <v/>
      </c>
      <c r="AA45" s="45" t="str">
        <f t="shared" si="18"/>
        <v/>
      </c>
      <c r="AB45" s="45" t="str">
        <f t="shared" si="18"/>
        <v/>
      </c>
      <c r="AC45" s="45" t="str">
        <f t="shared" si="18"/>
        <v/>
      </c>
      <c r="AD45" s="45" t="str">
        <f t="shared" si="18"/>
        <v/>
      </c>
      <c r="AE45" s="45" t="str">
        <f t="shared" si="18"/>
        <v/>
      </c>
      <c r="AF45" s="45" t="str">
        <f t="shared" si="18"/>
        <v/>
      </c>
      <c r="AG45" s="45" t="str">
        <f t="shared" si="18"/>
        <v/>
      </c>
      <c r="AH45" s="45" t="str">
        <f t="shared" si="18"/>
        <v/>
      </c>
      <c r="AI45" s="45" t="str">
        <f t="shared" si="18"/>
        <v/>
      </c>
      <c r="AJ45" s="45" t="str">
        <f t="shared" si="18"/>
        <v/>
      </c>
      <c r="AK45" s="45" t="str">
        <f t="shared" si="20"/>
        <v/>
      </c>
      <c r="AL45" s="45" t="str">
        <f t="shared" si="20"/>
        <v/>
      </c>
      <c r="AM45" s="45" t="str">
        <f t="shared" si="20"/>
        <v/>
      </c>
      <c r="AN45" s="45" t="str">
        <f t="shared" si="20"/>
        <v/>
      </c>
      <c r="AO45" s="22" t="str">
        <f t="shared" si="20"/>
        <v/>
      </c>
    </row>
    <row r="46" spans="2:41" x14ac:dyDescent="0.25">
      <c r="B46" s="6">
        <v>58</v>
      </c>
      <c r="C46" s="1">
        <v>1</v>
      </c>
      <c r="D46" s="14">
        <f t="shared" si="12"/>
        <v>0.7857142857142857</v>
      </c>
      <c r="E46" s="7">
        <f t="shared" si="7"/>
        <v>78.571428571428569</v>
      </c>
      <c r="F46" s="70">
        <v>29</v>
      </c>
      <c r="G46" s="66">
        <f t="shared" si="13"/>
        <v>1150</v>
      </c>
      <c r="H46" s="27">
        <f t="shared" si="8"/>
        <v>860.50310271535011</v>
      </c>
      <c r="I46" s="27">
        <f t="shared" si="6"/>
        <v>1.5473892223398037E-2</v>
      </c>
      <c r="J46" s="27">
        <f t="shared" si="9"/>
        <v>1</v>
      </c>
      <c r="K46" s="71">
        <f t="shared" si="10"/>
        <v>1.5473892223398037E-2</v>
      </c>
      <c r="L46" s="27"/>
      <c r="M46" s="27"/>
      <c r="N46" s="27"/>
      <c r="O46" s="27"/>
      <c r="P46" s="102"/>
      <c r="R46" s="38">
        <v>18</v>
      </c>
      <c r="S46" s="37">
        <f>EXP(-R46*MAIN!$C$7-MAIN!S22)</f>
        <v>0.87866305075430873</v>
      </c>
      <c r="T46" s="36">
        <f t="shared" si="19"/>
        <v>17.96398354714777</v>
      </c>
      <c r="U46" s="44">
        <f t="shared" si="18"/>
        <v>4.4613127737611405E-2</v>
      </c>
      <c r="V46" s="45">
        <f t="shared" si="18"/>
        <v>4.6653262234380564E-2</v>
      </c>
      <c r="W46" s="45">
        <f t="shared" si="18"/>
        <v>4.8912483606333428E-2</v>
      </c>
      <c r="X46" s="45" t="str">
        <f t="shared" si="18"/>
        <v/>
      </c>
      <c r="Y46" s="45" t="str">
        <f t="shared" si="18"/>
        <v/>
      </c>
      <c r="Z46" s="45" t="str">
        <f t="shared" si="18"/>
        <v/>
      </c>
      <c r="AA46" s="45" t="str">
        <f t="shared" si="18"/>
        <v/>
      </c>
      <c r="AB46" s="45" t="str">
        <f t="shared" si="18"/>
        <v/>
      </c>
      <c r="AC46" s="45" t="str">
        <f t="shared" si="18"/>
        <v/>
      </c>
      <c r="AD46" s="45" t="str">
        <f t="shared" si="18"/>
        <v/>
      </c>
      <c r="AE46" s="45" t="str">
        <f t="shared" si="18"/>
        <v/>
      </c>
      <c r="AF46" s="45" t="str">
        <f t="shared" si="18"/>
        <v/>
      </c>
      <c r="AG46" s="45" t="str">
        <f t="shared" si="18"/>
        <v/>
      </c>
      <c r="AH46" s="45" t="str">
        <f t="shared" si="18"/>
        <v/>
      </c>
      <c r="AI46" s="45" t="str">
        <f t="shared" si="18"/>
        <v/>
      </c>
      <c r="AJ46" s="45" t="str">
        <f t="shared" si="18"/>
        <v/>
      </c>
      <c r="AK46" s="45" t="str">
        <f t="shared" si="20"/>
        <v/>
      </c>
      <c r="AL46" s="45" t="str">
        <f t="shared" si="20"/>
        <v/>
      </c>
      <c r="AM46" s="45" t="str">
        <f t="shared" si="20"/>
        <v/>
      </c>
      <c r="AN46" s="45" t="str">
        <f t="shared" si="20"/>
        <v/>
      </c>
      <c r="AO46" s="22" t="str">
        <f t="shared" si="20"/>
        <v/>
      </c>
    </row>
    <row r="47" spans="2:41" x14ac:dyDescent="0.25">
      <c r="B47" s="6">
        <v>57</v>
      </c>
      <c r="C47" s="1">
        <v>1</v>
      </c>
      <c r="D47" s="14">
        <f t="shared" si="12"/>
        <v>0.76190476190476186</v>
      </c>
      <c r="E47" s="7">
        <f t="shared" si="7"/>
        <v>76.19047619047619</v>
      </c>
      <c r="F47" s="70">
        <v>30</v>
      </c>
      <c r="G47" s="66">
        <f t="shared" si="13"/>
        <v>1100</v>
      </c>
      <c r="H47" s="27">
        <f t="shared" si="8"/>
        <v>814.90004274988962</v>
      </c>
      <c r="I47" s="27">
        <f t="shared" si="6"/>
        <v>1.4653840752652648E-2</v>
      </c>
      <c r="J47" s="27">
        <f t="shared" si="9"/>
        <v>1</v>
      </c>
      <c r="K47" s="71">
        <f t="shared" si="10"/>
        <v>1.4653840752652648E-2</v>
      </c>
      <c r="L47" s="27"/>
      <c r="M47" s="27"/>
      <c r="N47" s="27"/>
      <c r="O47" s="27"/>
      <c r="P47" s="102"/>
      <c r="R47" s="38">
        <v>19</v>
      </c>
      <c r="S47" s="37">
        <f>EXP(-R47*MAIN!$C$7-MAIN!S23)</f>
        <v>0.86992020732084185</v>
      </c>
      <c r="T47" s="36">
        <f t="shared" si="19"/>
        <v>18.833903754468611</v>
      </c>
      <c r="U47" s="44">
        <f t="shared" si="18"/>
        <v>4.4169219699652658E-2</v>
      </c>
      <c r="V47" s="45">
        <f t="shared" si="18"/>
        <v>4.6189054519004902E-2</v>
      </c>
      <c r="W47" s="45" t="str">
        <f t="shared" si="18"/>
        <v/>
      </c>
      <c r="X47" s="45" t="str">
        <f t="shared" si="18"/>
        <v/>
      </c>
      <c r="Y47" s="45" t="str">
        <f t="shared" si="18"/>
        <v/>
      </c>
      <c r="Z47" s="45" t="str">
        <f t="shared" si="18"/>
        <v/>
      </c>
      <c r="AA47" s="45" t="str">
        <f t="shared" si="18"/>
        <v/>
      </c>
      <c r="AB47" s="45" t="str">
        <f t="shared" si="18"/>
        <v/>
      </c>
      <c r="AC47" s="45" t="str">
        <f t="shared" si="18"/>
        <v/>
      </c>
      <c r="AD47" s="45" t="str">
        <f t="shared" si="18"/>
        <v/>
      </c>
      <c r="AE47" s="45" t="str">
        <f t="shared" si="18"/>
        <v/>
      </c>
      <c r="AF47" s="45" t="str">
        <f t="shared" si="18"/>
        <v/>
      </c>
      <c r="AG47" s="45" t="str">
        <f t="shared" si="18"/>
        <v/>
      </c>
      <c r="AH47" s="45" t="str">
        <f t="shared" si="18"/>
        <v/>
      </c>
      <c r="AI47" s="45" t="str">
        <f t="shared" si="18"/>
        <v/>
      </c>
      <c r="AJ47" s="45" t="str">
        <f t="shared" si="18"/>
        <v/>
      </c>
      <c r="AK47" s="45" t="str">
        <f t="shared" si="20"/>
        <v/>
      </c>
      <c r="AL47" s="45" t="str">
        <f t="shared" si="20"/>
        <v/>
      </c>
      <c r="AM47" s="45" t="str">
        <f t="shared" si="20"/>
        <v/>
      </c>
      <c r="AN47" s="45" t="str">
        <f t="shared" si="20"/>
        <v/>
      </c>
      <c r="AO47" s="22" t="str">
        <f t="shared" si="20"/>
        <v/>
      </c>
    </row>
    <row r="48" spans="2:41" ht="15.75" thickBot="1" x14ac:dyDescent="0.3">
      <c r="B48" s="6">
        <v>56</v>
      </c>
      <c r="C48" s="1">
        <v>1</v>
      </c>
      <c r="D48" s="14">
        <f t="shared" si="12"/>
        <v>0.73809523809523814</v>
      </c>
      <c r="E48" s="7">
        <f t="shared" si="7"/>
        <v>73.80952380952381</v>
      </c>
      <c r="F48" s="70">
        <v>31</v>
      </c>
      <c r="G48" s="66">
        <f t="shared" si="13"/>
        <v>1050</v>
      </c>
      <c r="H48" s="27">
        <f t="shared" si="8"/>
        <v>770.11930403550366</v>
      </c>
      <c r="I48" s="27">
        <f t="shared" si="6"/>
        <v>1.3848576573634603E-2</v>
      </c>
      <c r="J48" s="27">
        <f t="shared" si="9"/>
        <v>1</v>
      </c>
      <c r="K48" s="71">
        <f t="shared" si="10"/>
        <v>1.3848576573634603E-2</v>
      </c>
      <c r="L48" s="27"/>
      <c r="M48" s="27"/>
      <c r="N48" s="27"/>
      <c r="O48" s="27"/>
      <c r="P48" s="102"/>
      <c r="R48" s="39">
        <v>20</v>
      </c>
      <c r="S48" s="37">
        <f>EXP(-R48*MAIN!$C$7-MAIN!S24)</f>
        <v>0.8612643566330398</v>
      </c>
      <c r="T48" s="36">
        <f t="shared" si="19"/>
        <v>19.695168111101651</v>
      </c>
      <c r="U48" s="46">
        <f t="shared" si="18"/>
        <v>4.3729728620471517E-2</v>
      </c>
      <c r="V48" s="47" t="str">
        <f t="shared" si="18"/>
        <v/>
      </c>
      <c r="W48" s="47" t="str">
        <f t="shared" si="18"/>
        <v/>
      </c>
      <c r="X48" s="47" t="str">
        <f t="shared" si="18"/>
        <v/>
      </c>
      <c r="Y48" s="47" t="str">
        <f t="shared" si="18"/>
        <v/>
      </c>
      <c r="Z48" s="47" t="str">
        <f t="shared" si="18"/>
        <v/>
      </c>
      <c r="AA48" s="47" t="str">
        <f t="shared" si="18"/>
        <v/>
      </c>
      <c r="AB48" s="47" t="str">
        <f t="shared" si="18"/>
        <v/>
      </c>
      <c r="AC48" s="47" t="str">
        <f t="shared" si="18"/>
        <v/>
      </c>
      <c r="AD48" s="47" t="str">
        <f t="shared" si="18"/>
        <v/>
      </c>
      <c r="AE48" s="47" t="str">
        <f t="shared" si="18"/>
        <v/>
      </c>
      <c r="AF48" s="47" t="str">
        <f t="shared" si="18"/>
        <v/>
      </c>
      <c r="AG48" s="47" t="str">
        <f t="shared" si="18"/>
        <v/>
      </c>
      <c r="AH48" s="47" t="str">
        <f t="shared" si="18"/>
        <v/>
      </c>
      <c r="AI48" s="47" t="str">
        <f t="shared" si="18"/>
        <v/>
      </c>
      <c r="AJ48" s="47" t="str">
        <f t="shared" si="18"/>
        <v/>
      </c>
      <c r="AK48" s="47" t="str">
        <f t="shared" si="20"/>
        <v/>
      </c>
      <c r="AL48" s="47" t="str">
        <f t="shared" si="20"/>
        <v/>
      </c>
      <c r="AM48" s="47" t="str">
        <f t="shared" si="20"/>
        <v/>
      </c>
      <c r="AN48" s="47" t="str">
        <f t="shared" si="20"/>
        <v/>
      </c>
      <c r="AO48" s="48" t="str">
        <f t="shared" si="20"/>
        <v/>
      </c>
    </row>
    <row r="49" spans="2:44" ht="15.75" thickBot="1" x14ac:dyDescent="0.3">
      <c r="B49" s="6">
        <v>55</v>
      </c>
      <c r="C49" s="1">
        <v>1</v>
      </c>
      <c r="D49" s="14">
        <f t="shared" si="12"/>
        <v>0.7142857142857143</v>
      </c>
      <c r="E49" s="7">
        <f t="shared" si="7"/>
        <v>71.428571428571431</v>
      </c>
      <c r="F49" s="70">
        <v>32</v>
      </c>
      <c r="G49" s="66">
        <f t="shared" si="13"/>
        <v>1000</v>
      </c>
      <c r="H49" s="27">
        <f t="shared" si="8"/>
        <v>726.14903707369092</v>
      </c>
      <c r="I49" s="27">
        <f t="shared" ref="I49:I77" si="21">H49/$H$80</f>
        <v>1.3057886604180537E-2</v>
      </c>
      <c r="J49" s="27">
        <f t="shared" si="9"/>
        <v>1</v>
      </c>
      <c r="K49" s="71">
        <f t="shared" si="10"/>
        <v>1.3057886604180537E-2</v>
      </c>
      <c r="L49" s="27"/>
      <c r="M49" s="27"/>
      <c r="N49" s="27"/>
      <c r="O49" s="27"/>
      <c r="P49" s="102"/>
      <c r="R49" s="49" t="s">
        <v>19</v>
      </c>
      <c r="U49" s="56">
        <f>$N37</f>
        <v>1989.2119792212666</v>
      </c>
      <c r="V49" s="57">
        <f>$N36</f>
        <v>1902.2242792013296</v>
      </c>
      <c r="W49" s="57">
        <f>$N35</f>
        <v>1814.3623382619248</v>
      </c>
      <c r="X49" s="57">
        <f>$N34</f>
        <v>1725.6173701357397</v>
      </c>
      <c r="Y49" s="57">
        <f>$N33</f>
        <v>1635.9805002520072</v>
      </c>
      <c r="Z49" s="57">
        <f>$N32</f>
        <v>1545.4427648490414</v>
      </c>
      <c r="AA49" s="57">
        <f>$N31</f>
        <v>1453.9951100778535</v>
      </c>
      <c r="AB49" s="57">
        <f>$N30</f>
        <v>1361.62839109676</v>
      </c>
      <c r="AC49" s="57">
        <f>$N29</f>
        <v>1268.3333711568898</v>
      </c>
      <c r="AD49" s="57">
        <f>$N28</f>
        <v>1174.1007206785034</v>
      </c>
      <c r="AE49" s="57">
        <f>$N27</f>
        <v>1078.9210163180251</v>
      </c>
      <c r="AF49" s="57">
        <f>$N26</f>
        <v>982.78474002570215</v>
      </c>
      <c r="AG49" s="57">
        <f>$N25</f>
        <v>886.25321243427049</v>
      </c>
      <c r="AH49" s="57">
        <f>$N24</f>
        <v>789.3281991876496</v>
      </c>
      <c r="AI49" s="57">
        <f>$N23</f>
        <v>692.01154134248873</v>
      </c>
      <c r="AJ49" s="57">
        <f>$N22</f>
        <v>594.30515670564728</v>
      </c>
      <c r="AK49" s="57">
        <f>$N21</f>
        <v>496.21104119094224</v>
      </c>
      <c r="AL49" s="57">
        <f>$N20</f>
        <v>397.7312701954146</v>
      </c>
      <c r="AM49" s="57">
        <f>$N19</f>
        <v>298.86799999536942</v>
      </c>
      <c r="AN49" s="57">
        <f>$N18</f>
        <v>199.623469162449</v>
      </c>
      <c r="AO49" s="57">
        <f>$N17</f>
        <v>100</v>
      </c>
    </row>
    <row r="50" spans="2:44" ht="15.75" thickBot="1" x14ac:dyDescent="0.3">
      <c r="B50" s="6">
        <v>54</v>
      </c>
      <c r="C50" s="1">
        <v>1</v>
      </c>
      <c r="D50" s="14">
        <f t="shared" si="12"/>
        <v>0.69047619047619047</v>
      </c>
      <c r="E50" s="7">
        <f t="shared" si="7"/>
        <v>69.047619047619051</v>
      </c>
      <c r="F50" s="70">
        <v>33</v>
      </c>
      <c r="G50" s="66">
        <f t="shared" si="13"/>
        <v>950.00000000000011</v>
      </c>
      <c r="H50" s="27">
        <f t="shared" si="8"/>
        <v>682.97754676032991</v>
      </c>
      <c r="I50" s="27">
        <f t="shared" si="21"/>
        <v>1.228156053850521E-2</v>
      </c>
      <c r="J50" s="27">
        <f t="shared" si="9"/>
        <v>1</v>
      </c>
      <c r="K50" s="71">
        <f t="shared" si="10"/>
        <v>1.228156053850521E-2</v>
      </c>
      <c r="L50" s="27"/>
      <c r="M50" s="27"/>
      <c r="N50" s="27"/>
      <c r="O50" s="27"/>
      <c r="P50" s="102"/>
      <c r="U50" s="50" t="s">
        <v>10</v>
      </c>
    </row>
    <row r="51" spans="2:44" ht="15.75" thickBot="1" x14ac:dyDescent="0.3">
      <c r="B51" s="6">
        <v>53</v>
      </c>
      <c r="C51" s="1">
        <v>1</v>
      </c>
      <c r="D51" s="14">
        <f t="shared" si="12"/>
        <v>0.66666666666666663</v>
      </c>
      <c r="E51" s="7">
        <f t="shared" si="7"/>
        <v>66.666666666666657</v>
      </c>
      <c r="F51" s="70">
        <v>34</v>
      </c>
      <c r="G51" s="66">
        <f t="shared" si="13"/>
        <v>900.00000000000011</v>
      </c>
      <c r="H51" s="27">
        <f t="shared" si="8"/>
        <v>640.59329048634879</v>
      </c>
      <c r="I51" s="27">
        <f t="shared" si="21"/>
        <v>1.1519390813047033E-2</v>
      </c>
      <c r="J51" s="27">
        <f t="shared" si="9"/>
        <v>1</v>
      </c>
      <c r="K51" s="71">
        <f t="shared" si="10"/>
        <v>1.1519390813047033E-2</v>
      </c>
      <c r="L51" s="27"/>
      <c r="M51" s="27"/>
      <c r="N51" s="27"/>
      <c r="O51" s="27"/>
      <c r="P51" s="102"/>
      <c r="R51" s="49" t="s">
        <v>9</v>
      </c>
      <c r="S51" s="106" t="s">
        <v>18</v>
      </c>
      <c r="T51" s="107"/>
      <c r="U51" s="40">
        <f>U26</f>
        <v>67</v>
      </c>
      <c r="V51" s="41">
        <f t="shared" ref="V51:AO51" si="22">V26</f>
        <v>68</v>
      </c>
      <c r="W51" s="41">
        <f t="shared" si="22"/>
        <v>69</v>
      </c>
      <c r="X51" s="41">
        <f t="shared" si="22"/>
        <v>70</v>
      </c>
      <c r="Y51" s="41">
        <f t="shared" si="22"/>
        <v>71</v>
      </c>
      <c r="Z51" s="41">
        <f t="shared" si="22"/>
        <v>72</v>
      </c>
      <c r="AA51" s="41">
        <f t="shared" si="22"/>
        <v>73</v>
      </c>
      <c r="AB51" s="41">
        <f t="shared" si="22"/>
        <v>74</v>
      </c>
      <c r="AC51" s="41">
        <f t="shared" si="22"/>
        <v>75</v>
      </c>
      <c r="AD51" s="41">
        <f t="shared" si="22"/>
        <v>76</v>
      </c>
      <c r="AE51" s="41">
        <f t="shared" si="22"/>
        <v>77</v>
      </c>
      <c r="AF51" s="41">
        <f t="shared" si="22"/>
        <v>78</v>
      </c>
      <c r="AG51" s="41">
        <f t="shared" si="22"/>
        <v>79</v>
      </c>
      <c r="AH51" s="41">
        <f t="shared" si="22"/>
        <v>80</v>
      </c>
      <c r="AI51" s="41">
        <f t="shared" si="22"/>
        <v>81</v>
      </c>
      <c r="AJ51" s="41">
        <f t="shared" si="22"/>
        <v>82</v>
      </c>
      <c r="AK51" s="41">
        <f t="shared" si="22"/>
        <v>83</v>
      </c>
      <c r="AL51" s="41">
        <f t="shared" si="22"/>
        <v>84</v>
      </c>
      <c r="AM51" s="41">
        <f t="shared" si="22"/>
        <v>85</v>
      </c>
      <c r="AN51" s="41">
        <f t="shared" si="22"/>
        <v>86</v>
      </c>
      <c r="AO51" s="42">
        <f t="shared" si="22"/>
        <v>87</v>
      </c>
      <c r="AP51" s="19"/>
      <c r="AQ51" s="17"/>
      <c r="AR51" s="18" t="s">
        <v>17</v>
      </c>
    </row>
    <row r="52" spans="2:44" x14ac:dyDescent="0.25">
      <c r="B52" s="6">
        <v>52</v>
      </c>
      <c r="C52" s="1">
        <v>1</v>
      </c>
      <c r="D52" s="14">
        <f t="shared" si="12"/>
        <v>0.6428571428571429</v>
      </c>
      <c r="E52" s="7">
        <f t="shared" si="7"/>
        <v>64.285714285714292</v>
      </c>
      <c r="F52" s="70">
        <v>35</v>
      </c>
      <c r="G52" s="66">
        <f t="shared" si="13"/>
        <v>850</v>
      </c>
      <c r="H52" s="27">
        <f t="shared" si="8"/>
        <v>598.98487626090639</v>
      </c>
      <c r="I52" s="27">
        <f t="shared" si="21"/>
        <v>1.0771172572718413E-2</v>
      </c>
      <c r="J52" s="27">
        <f t="shared" si="9"/>
        <v>1</v>
      </c>
      <c r="K52" s="71">
        <f t="shared" si="10"/>
        <v>1.0771172572718413E-2</v>
      </c>
      <c r="L52" s="27"/>
      <c r="M52" s="27"/>
      <c r="N52" s="27"/>
      <c r="O52" s="27"/>
      <c r="P52" s="102"/>
      <c r="R52" s="52">
        <f>R28</f>
        <v>0</v>
      </c>
      <c r="S52" s="104"/>
      <c r="T52" s="23"/>
      <c r="U52" s="53">
        <f>IF(U$26+$R52&gt;87,"",U$49*U28*EXP($R52*($C$7+$C$5*$C$4)))</f>
        <v>100.99999999999999</v>
      </c>
      <c r="V52" s="54">
        <f t="shared" ref="V52:AO52" si="23">IF(V$26+$R52&gt;87,"",V$49*V28*EXP($R52*($C$7+$C$5*$C$4)))</f>
        <v>101</v>
      </c>
      <c r="W52" s="54">
        <f t="shared" si="23"/>
        <v>101</v>
      </c>
      <c r="X52" s="54">
        <f t="shared" si="23"/>
        <v>101.00000000000001</v>
      </c>
      <c r="Y52" s="54">
        <f t="shared" si="23"/>
        <v>101.00000000000001</v>
      </c>
      <c r="Z52" s="54">
        <f t="shared" si="23"/>
        <v>101</v>
      </c>
      <c r="AA52" s="54">
        <f t="shared" si="23"/>
        <v>101</v>
      </c>
      <c r="AB52" s="54">
        <f t="shared" si="23"/>
        <v>101.00000000000001</v>
      </c>
      <c r="AC52" s="54">
        <f t="shared" si="23"/>
        <v>101</v>
      </c>
      <c r="AD52" s="54">
        <f t="shared" si="23"/>
        <v>101.00000000000001</v>
      </c>
      <c r="AE52" s="54">
        <f t="shared" si="23"/>
        <v>101.00000000000001</v>
      </c>
      <c r="AF52" s="54">
        <f t="shared" si="23"/>
        <v>101</v>
      </c>
      <c r="AG52" s="54">
        <f t="shared" si="23"/>
        <v>101</v>
      </c>
      <c r="AH52" s="54">
        <f t="shared" si="23"/>
        <v>101</v>
      </c>
      <c r="AI52" s="54">
        <f t="shared" si="23"/>
        <v>101</v>
      </c>
      <c r="AJ52" s="54">
        <f t="shared" si="23"/>
        <v>101</v>
      </c>
      <c r="AK52" s="54">
        <f t="shared" si="23"/>
        <v>100.99999999999999</v>
      </c>
      <c r="AL52" s="54">
        <f t="shared" si="23"/>
        <v>100.99999999999999</v>
      </c>
      <c r="AM52" s="54">
        <f t="shared" si="23"/>
        <v>101</v>
      </c>
      <c r="AN52" s="54">
        <f t="shared" si="23"/>
        <v>101.00000000000001</v>
      </c>
      <c r="AO52" s="55">
        <f t="shared" si="23"/>
        <v>100</v>
      </c>
      <c r="AP52" s="6">
        <f>U51</f>
        <v>67</v>
      </c>
      <c r="AQ52" s="32">
        <f>U52</f>
        <v>100.99999999999999</v>
      </c>
      <c r="AR52" s="58">
        <f>AQ52/E37-1</f>
        <v>9.9999999999997868E-3</v>
      </c>
    </row>
    <row r="53" spans="2:44" x14ac:dyDescent="0.25">
      <c r="B53" s="6">
        <v>51</v>
      </c>
      <c r="C53" s="1">
        <v>1</v>
      </c>
      <c r="D53" s="14">
        <f t="shared" si="12"/>
        <v>0.61904761904761907</v>
      </c>
      <c r="E53" s="7">
        <f t="shared" si="7"/>
        <v>61.904761904761905</v>
      </c>
      <c r="F53" s="70">
        <v>36</v>
      </c>
      <c r="G53" s="66">
        <f t="shared" si="13"/>
        <v>800</v>
      </c>
      <c r="H53" s="27">
        <f t="shared" si="8"/>
        <v>558.14106085682488</v>
      </c>
      <c r="I53" s="27">
        <f t="shared" si="21"/>
        <v>1.0036703637556203E-2</v>
      </c>
      <c r="J53" s="27">
        <f t="shared" si="9"/>
        <v>1</v>
      </c>
      <c r="K53" s="71">
        <f t="shared" si="10"/>
        <v>1.0036703637556203E-2</v>
      </c>
      <c r="L53" s="27"/>
      <c r="M53" s="27"/>
      <c r="N53" s="27"/>
      <c r="O53" s="27"/>
      <c r="P53" s="102"/>
      <c r="R53" s="38">
        <f t="shared" ref="R53:R72" si="24">R29</f>
        <v>1</v>
      </c>
      <c r="S53" s="104"/>
      <c r="T53" s="23"/>
      <c r="U53" s="43">
        <f t="shared" ref="U53:AO53" si="25">IF(U$26+$R53&gt;87,"",U$49*U29*EXP($R53*($C$7+$C$5*$C$4)))</f>
        <v>100.61579539761784</v>
      </c>
      <c r="V53" s="32">
        <f t="shared" si="25"/>
        <v>100.61579539761786</v>
      </c>
      <c r="W53" s="32">
        <f t="shared" si="25"/>
        <v>100.61579539761787</v>
      </c>
      <c r="X53" s="32">
        <f t="shared" si="25"/>
        <v>100.61579539761787</v>
      </c>
      <c r="Y53" s="32">
        <f t="shared" si="25"/>
        <v>100.61579539761786</v>
      </c>
      <c r="Z53" s="32">
        <f t="shared" si="25"/>
        <v>100.61579539761786</v>
      </c>
      <c r="AA53" s="32">
        <f t="shared" si="25"/>
        <v>100.61579539761786</v>
      </c>
      <c r="AB53" s="32">
        <f t="shared" si="25"/>
        <v>100.61579539761786</v>
      </c>
      <c r="AC53" s="32">
        <f t="shared" si="25"/>
        <v>100.61579539761786</v>
      </c>
      <c r="AD53" s="32">
        <f t="shared" si="25"/>
        <v>100.61579539761787</v>
      </c>
      <c r="AE53" s="32">
        <f t="shared" si="25"/>
        <v>100.61579539761787</v>
      </c>
      <c r="AF53" s="32">
        <f t="shared" si="25"/>
        <v>100.61579539761786</v>
      </c>
      <c r="AG53" s="32">
        <f t="shared" si="25"/>
        <v>100.61579539761786</v>
      </c>
      <c r="AH53" s="32">
        <f t="shared" si="25"/>
        <v>100.61579539761786</v>
      </c>
      <c r="AI53" s="32">
        <f t="shared" si="25"/>
        <v>100.61579539761786</v>
      </c>
      <c r="AJ53" s="32">
        <f t="shared" si="25"/>
        <v>100.61579539761786</v>
      </c>
      <c r="AK53" s="32">
        <f t="shared" si="25"/>
        <v>100.61579539761786</v>
      </c>
      <c r="AL53" s="32">
        <f t="shared" si="25"/>
        <v>100.61579539761786</v>
      </c>
      <c r="AM53" s="32">
        <f t="shared" si="25"/>
        <v>100.61579539761786</v>
      </c>
      <c r="AN53" s="32">
        <f t="shared" si="25"/>
        <v>100.61579539761787</v>
      </c>
      <c r="AO53" s="30" t="str">
        <f t="shared" si="25"/>
        <v/>
      </c>
      <c r="AP53" s="6">
        <f>V51</f>
        <v>68</v>
      </c>
      <c r="AQ53" s="32">
        <f>V52</f>
        <v>101</v>
      </c>
      <c r="AR53" s="58">
        <f>AQ53/E36-1</f>
        <v>1.0000000000000009E-2</v>
      </c>
    </row>
    <row r="54" spans="2:44" x14ac:dyDescent="0.25">
      <c r="B54" s="6">
        <v>50</v>
      </c>
      <c r="C54" s="1">
        <v>1</v>
      </c>
      <c r="D54" s="14">
        <f t="shared" si="12"/>
        <v>0.59523809523809523</v>
      </c>
      <c r="E54" s="7">
        <f t="shared" si="7"/>
        <v>59.523809523809526</v>
      </c>
      <c r="F54" s="70">
        <v>37</v>
      </c>
      <c r="G54" s="66">
        <f t="shared" si="13"/>
        <v>750</v>
      </c>
      <c r="H54" s="27">
        <f t="shared" si="8"/>
        <v>518.05074797801603</v>
      </c>
      <c r="I54" s="27">
        <f t="shared" si="21"/>
        <v>9.3157844697676767E-3</v>
      </c>
      <c r="J54" s="27">
        <f t="shared" si="9"/>
        <v>1</v>
      </c>
      <c r="K54" s="71">
        <f t="shared" si="10"/>
        <v>9.3157844697676767E-3</v>
      </c>
      <c r="L54" s="27"/>
      <c r="M54" s="27"/>
      <c r="N54" s="27"/>
      <c r="O54" s="27"/>
      <c r="P54" s="102"/>
      <c r="R54" s="38">
        <f t="shared" si="24"/>
        <v>2</v>
      </c>
      <c r="S54" s="104"/>
      <c r="T54" s="23"/>
      <c r="U54" s="43">
        <f t="shared" ref="U54:AO54" si="26">IF(U$26+$R54&gt;87,"",U$49*U30*EXP($R54*($C$7+$C$5*$C$4)))</f>
        <v>103.29477697057226</v>
      </c>
      <c r="V54" s="32">
        <f t="shared" si="26"/>
        <v>103.29477697057227</v>
      </c>
      <c r="W54" s="32">
        <f t="shared" si="26"/>
        <v>103.29477697057227</v>
      </c>
      <c r="X54" s="32">
        <f t="shared" si="26"/>
        <v>103.29477697057227</v>
      </c>
      <c r="Y54" s="32">
        <f t="shared" si="26"/>
        <v>103.29477697057227</v>
      </c>
      <c r="Z54" s="32">
        <f t="shared" si="26"/>
        <v>103.29477697057226</v>
      </c>
      <c r="AA54" s="32">
        <f t="shared" si="26"/>
        <v>103.29477697057227</v>
      </c>
      <c r="AB54" s="32">
        <f t="shared" si="26"/>
        <v>103.29477697057229</v>
      </c>
      <c r="AC54" s="32">
        <f t="shared" si="26"/>
        <v>103.29477697057229</v>
      </c>
      <c r="AD54" s="32">
        <f t="shared" si="26"/>
        <v>103.29477697057229</v>
      </c>
      <c r="AE54" s="32">
        <f t="shared" si="26"/>
        <v>103.29477697057229</v>
      </c>
      <c r="AF54" s="32">
        <f t="shared" si="26"/>
        <v>103.29477697057227</v>
      </c>
      <c r="AG54" s="32">
        <f t="shared" si="26"/>
        <v>103.29477697057226</v>
      </c>
      <c r="AH54" s="32">
        <f t="shared" si="26"/>
        <v>103.29477697057226</v>
      </c>
      <c r="AI54" s="32">
        <f t="shared" si="26"/>
        <v>103.29477697057227</v>
      </c>
      <c r="AJ54" s="32">
        <f t="shared" si="26"/>
        <v>103.29477697057227</v>
      </c>
      <c r="AK54" s="32">
        <f t="shared" si="26"/>
        <v>103.29477697057227</v>
      </c>
      <c r="AL54" s="32">
        <f t="shared" si="26"/>
        <v>103.29477697057227</v>
      </c>
      <c r="AM54" s="32">
        <f t="shared" si="26"/>
        <v>103.29477697057227</v>
      </c>
      <c r="AN54" s="32" t="str">
        <f t="shared" si="26"/>
        <v/>
      </c>
      <c r="AO54" s="30" t="str">
        <f t="shared" si="26"/>
        <v/>
      </c>
      <c r="AP54" s="6">
        <f>W51</f>
        <v>69</v>
      </c>
      <c r="AQ54" s="32">
        <f>W52</f>
        <v>101</v>
      </c>
      <c r="AR54" s="58">
        <f>AQ54/E35-1</f>
        <v>1.0000000000000009E-2</v>
      </c>
    </row>
    <row r="55" spans="2:44" x14ac:dyDescent="0.25">
      <c r="B55" s="6">
        <v>49</v>
      </c>
      <c r="C55" s="1">
        <v>1</v>
      </c>
      <c r="D55" s="14">
        <f t="shared" si="12"/>
        <v>0.5714285714285714</v>
      </c>
      <c r="E55" s="7">
        <f t="shared" si="7"/>
        <v>57.142857142857139</v>
      </c>
      <c r="F55" s="70">
        <v>38</v>
      </c>
      <c r="G55" s="66">
        <f t="shared" si="13"/>
        <v>699.99999999999989</v>
      </c>
      <c r="H55" s="27">
        <f t="shared" si="8"/>
        <v>478.70298644864903</v>
      </c>
      <c r="I55" s="27">
        <f t="shared" si="21"/>
        <v>8.6082181411674639E-3</v>
      </c>
      <c r="J55" s="27">
        <f t="shared" si="9"/>
        <v>1</v>
      </c>
      <c r="K55" s="71">
        <f t="shared" si="10"/>
        <v>8.6082181411674639E-3</v>
      </c>
      <c r="L55" s="27"/>
      <c r="M55" s="27"/>
      <c r="N55" s="27"/>
      <c r="O55" s="27"/>
      <c r="P55" s="102"/>
      <c r="R55" s="38">
        <f t="shared" si="24"/>
        <v>3</v>
      </c>
      <c r="S55" s="104"/>
      <c r="T55" s="23"/>
      <c r="U55" s="43">
        <f t="shared" ref="U55:AO55" si="27">IF(U$26+$R55&gt;87,"",U$49*U31*EXP($R55*($C$7+$C$5*$C$4)))</f>
        <v>104.97663340939673</v>
      </c>
      <c r="V55" s="32">
        <f t="shared" si="27"/>
        <v>104.97663340939674</v>
      </c>
      <c r="W55" s="32">
        <f t="shared" si="27"/>
        <v>104.97663340939674</v>
      </c>
      <c r="X55" s="32">
        <f t="shared" si="27"/>
        <v>104.97663340939675</v>
      </c>
      <c r="Y55" s="32">
        <f t="shared" si="27"/>
        <v>104.97663340939675</v>
      </c>
      <c r="Z55" s="32">
        <f t="shared" si="27"/>
        <v>104.97663340939675</v>
      </c>
      <c r="AA55" s="32">
        <f t="shared" si="27"/>
        <v>104.97663340939675</v>
      </c>
      <c r="AB55" s="32">
        <f t="shared" si="27"/>
        <v>104.97663340939675</v>
      </c>
      <c r="AC55" s="32">
        <f t="shared" si="27"/>
        <v>104.97663340939675</v>
      </c>
      <c r="AD55" s="32">
        <f t="shared" si="27"/>
        <v>104.97663340939675</v>
      </c>
      <c r="AE55" s="32">
        <f t="shared" si="27"/>
        <v>104.97663340939677</v>
      </c>
      <c r="AF55" s="32">
        <f t="shared" si="27"/>
        <v>104.97663340939675</v>
      </c>
      <c r="AG55" s="32">
        <f t="shared" si="27"/>
        <v>104.97663340939674</v>
      </c>
      <c r="AH55" s="32">
        <f t="shared" si="27"/>
        <v>104.97663340939674</v>
      </c>
      <c r="AI55" s="32">
        <f t="shared" si="27"/>
        <v>104.97663340939675</v>
      </c>
      <c r="AJ55" s="32">
        <f t="shared" si="27"/>
        <v>104.97663340939674</v>
      </c>
      <c r="AK55" s="32">
        <f t="shared" si="27"/>
        <v>104.97663340939674</v>
      </c>
      <c r="AL55" s="32">
        <f t="shared" si="27"/>
        <v>104.97663340939674</v>
      </c>
      <c r="AM55" s="32" t="str">
        <f t="shared" si="27"/>
        <v/>
      </c>
      <c r="AN55" s="32" t="str">
        <f t="shared" si="27"/>
        <v/>
      </c>
      <c r="AO55" s="30" t="str">
        <f t="shared" si="27"/>
        <v/>
      </c>
      <c r="AP55" s="6">
        <f>X51</f>
        <v>70</v>
      </c>
      <c r="AQ55" s="32">
        <f>X52</f>
        <v>101.00000000000001</v>
      </c>
      <c r="AR55" s="58">
        <f>AQ55/E34-1</f>
        <v>1.0000000000000231E-2</v>
      </c>
    </row>
    <row r="56" spans="2:44" x14ac:dyDescent="0.25">
      <c r="B56" s="6">
        <v>48</v>
      </c>
      <c r="C56" s="1">
        <v>1</v>
      </c>
      <c r="D56" s="14">
        <f t="shared" si="12"/>
        <v>0.54761904761904767</v>
      </c>
      <c r="E56" s="7">
        <f t="shared" si="7"/>
        <v>54.761904761904766</v>
      </c>
      <c r="F56" s="70">
        <v>39</v>
      </c>
      <c r="G56" s="66">
        <f t="shared" si="13"/>
        <v>650</v>
      </c>
      <c r="H56" s="27">
        <f t="shared" si="8"/>
        <v>440.08696842380704</v>
      </c>
      <c r="I56" s="27">
        <f t="shared" si="21"/>
        <v>7.9138103010008912E-3</v>
      </c>
      <c r="J56" s="27">
        <f t="shared" si="9"/>
        <v>1</v>
      </c>
      <c r="K56" s="71">
        <f t="shared" si="10"/>
        <v>7.9138103010008912E-3</v>
      </c>
      <c r="L56" s="27"/>
      <c r="M56" s="27"/>
      <c r="N56" s="27"/>
      <c r="O56" s="27"/>
      <c r="P56" s="102"/>
      <c r="R56" s="38">
        <f t="shared" si="24"/>
        <v>4</v>
      </c>
      <c r="S56" s="104"/>
      <c r="T56" s="23"/>
      <c r="U56" s="43">
        <f t="shared" ref="U56:AO56" si="28">IF(U$26+$R56&gt;87,"",U$49*U32*EXP($R56*($C$7+$C$5*$C$4)))</f>
        <v>106.6818623470466</v>
      </c>
      <c r="V56" s="32">
        <f t="shared" si="28"/>
        <v>106.6818623470466</v>
      </c>
      <c r="W56" s="32">
        <f t="shared" si="28"/>
        <v>106.68186234704662</v>
      </c>
      <c r="X56" s="32">
        <f t="shared" si="28"/>
        <v>106.68186234704662</v>
      </c>
      <c r="Y56" s="32">
        <f t="shared" si="28"/>
        <v>106.68186234704662</v>
      </c>
      <c r="Z56" s="32">
        <f t="shared" si="28"/>
        <v>106.68186234704662</v>
      </c>
      <c r="AA56" s="32">
        <f t="shared" si="28"/>
        <v>106.68186234704662</v>
      </c>
      <c r="AB56" s="32">
        <f t="shared" si="28"/>
        <v>106.68186234704662</v>
      </c>
      <c r="AC56" s="32">
        <f t="shared" si="28"/>
        <v>106.68186234704662</v>
      </c>
      <c r="AD56" s="32">
        <f t="shared" si="28"/>
        <v>106.68186234704663</v>
      </c>
      <c r="AE56" s="32">
        <f t="shared" si="28"/>
        <v>106.68186234704663</v>
      </c>
      <c r="AF56" s="32">
        <f t="shared" si="28"/>
        <v>106.68186234704662</v>
      </c>
      <c r="AG56" s="32">
        <f t="shared" si="28"/>
        <v>106.6818623470466</v>
      </c>
      <c r="AH56" s="32">
        <f t="shared" si="28"/>
        <v>106.68186234704662</v>
      </c>
      <c r="AI56" s="32">
        <f t="shared" si="28"/>
        <v>106.6818623470466</v>
      </c>
      <c r="AJ56" s="32">
        <f t="shared" si="28"/>
        <v>106.6818623470466</v>
      </c>
      <c r="AK56" s="32">
        <f t="shared" si="28"/>
        <v>106.6818623470466</v>
      </c>
      <c r="AL56" s="32" t="str">
        <f t="shared" si="28"/>
        <v/>
      </c>
      <c r="AM56" s="32" t="str">
        <f t="shared" si="28"/>
        <v/>
      </c>
      <c r="AN56" s="32" t="str">
        <f t="shared" si="28"/>
        <v/>
      </c>
      <c r="AO56" s="30" t="str">
        <f t="shared" si="28"/>
        <v/>
      </c>
      <c r="AP56" s="6">
        <f>Y51</f>
        <v>71</v>
      </c>
      <c r="AQ56" s="32">
        <f>Y52</f>
        <v>101.00000000000001</v>
      </c>
      <c r="AR56" s="58">
        <f>AQ56/E33-1</f>
        <v>1.0000000000000231E-2</v>
      </c>
    </row>
    <row r="57" spans="2:44" x14ac:dyDescent="0.25">
      <c r="B57" s="6">
        <v>47</v>
      </c>
      <c r="C57" s="1">
        <v>1</v>
      </c>
      <c r="D57" s="14">
        <f t="shared" si="12"/>
        <v>0.52380952380952384</v>
      </c>
      <c r="E57" s="7">
        <f t="shared" si="7"/>
        <v>52.380952380952387</v>
      </c>
      <c r="F57" s="70">
        <v>40</v>
      </c>
      <c r="G57" s="66">
        <f t="shared" si="13"/>
        <v>600</v>
      </c>
      <c r="H57" s="27">
        <f t="shared" si="8"/>
        <v>402.1920276213836</v>
      </c>
      <c r="I57" s="27">
        <f t="shared" si="21"/>
        <v>7.2323691441492791E-3</v>
      </c>
      <c r="J57" s="27">
        <f t="shared" si="9"/>
        <v>1</v>
      </c>
      <c r="K57" s="71">
        <f t="shared" si="10"/>
        <v>7.2323691441492791E-3</v>
      </c>
      <c r="L57" s="27"/>
      <c r="M57" s="27"/>
      <c r="N57" s="27"/>
      <c r="O57" s="27"/>
      <c r="P57" s="102"/>
      <c r="R57" s="38">
        <f t="shared" si="24"/>
        <v>5</v>
      </c>
      <c r="S57" s="104"/>
      <c r="T57" s="23"/>
      <c r="U57" s="43">
        <f t="shared" ref="U57:AO57" si="29">IF(U$26+$R57&gt;87,"",U$49*U33*EXP($R57*($C$7+$C$5*$C$4)))</f>
        <v>108.4107637012052</v>
      </c>
      <c r="V57" s="32">
        <f t="shared" si="29"/>
        <v>108.4107637012052</v>
      </c>
      <c r="W57" s="32">
        <f t="shared" si="29"/>
        <v>108.41076370120523</v>
      </c>
      <c r="X57" s="32">
        <f t="shared" si="29"/>
        <v>108.41076370120523</v>
      </c>
      <c r="Y57" s="32">
        <f t="shared" si="29"/>
        <v>108.41076370120523</v>
      </c>
      <c r="Z57" s="32">
        <f t="shared" si="29"/>
        <v>108.41076370120523</v>
      </c>
      <c r="AA57" s="32">
        <f t="shared" si="29"/>
        <v>108.4107637012052</v>
      </c>
      <c r="AB57" s="32">
        <f t="shared" si="29"/>
        <v>108.41076370120523</v>
      </c>
      <c r="AC57" s="32">
        <f t="shared" si="29"/>
        <v>108.41076370120523</v>
      </c>
      <c r="AD57" s="32">
        <f t="shared" si="29"/>
        <v>108.41076370120524</v>
      </c>
      <c r="AE57" s="32">
        <f t="shared" si="29"/>
        <v>108.41076370120523</v>
      </c>
      <c r="AF57" s="32">
        <f t="shared" si="29"/>
        <v>108.41076370120523</v>
      </c>
      <c r="AG57" s="32">
        <f t="shared" si="29"/>
        <v>108.4107637012052</v>
      </c>
      <c r="AH57" s="32">
        <f t="shared" si="29"/>
        <v>108.4107637012052</v>
      </c>
      <c r="AI57" s="32">
        <f t="shared" si="29"/>
        <v>108.4107637012052</v>
      </c>
      <c r="AJ57" s="32">
        <f t="shared" si="29"/>
        <v>108.4107637012052</v>
      </c>
      <c r="AK57" s="32" t="str">
        <f t="shared" si="29"/>
        <v/>
      </c>
      <c r="AL57" s="32" t="str">
        <f t="shared" si="29"/>
        <v/>
      </c>
      <c r="AM57" s="32" t="str">
        <f t="shared" si="29"/>
        <v/>
      </c>
      <c r="AN57" s="32" t="str">
        <f t="shared" si="29"/>
        <v/>
      </c>
      <c r="AO57" s="30" t="str">
        <f t="shared" si="29"/>
        <v/>
      </c>
      <c r="AP57" s="6">
        <f>Z51</f>
        <v>72</v>
      </c>
      <c r="AQ57" s="32">
        <f>Z52</f>
        <v>101</v>
      </c>
      <c r="AR57" s="58">
        <f>AQ57/E32-1</f>
        <v>1.0000000000000009E-2</v>
      </c>
    </row>
    <row r="58" spans="2:44" x14ac:dyDescent="0.25">
      <c r="B58" s="6">
        <v>46</v>
      </c>
      <c r="C58" s="1">
        <v>1</v>
      </c>
      <c r="D58" s="14">
        <f t="shared" si="12"/>
        <v>0.5</v>
      </c>
      <c r="E58" s="7">
        <f t="shared" si="7"/>
        <v>50</v>
      </c>
      <c r="F58" s="70">
        <v>41</v>
      </c>
      <c r="G58" s="66">
        <f t="shared" si="13"/>
        <v>550.00000000000011</v>
      </c>
      <c r="H58" s="27">
        <f t="shared" si="8"/>
        <v>365.00763757497572</v>
      </c>
      <c r="I58" s="27">
        <f t="shared" si="21"/>
        <v>6.5637053797128076E-3</v>
      </c>
      <c r="J58" s="27">
        <f t="shared" si="9"/>
        <v>1</v>
      </c>
      <c r="K58" s="71">
        <f t="shared" si="10"/>
        <v>6.5637053797128076E-3</v>
      </c>
      <c r="L58" s="27"/>
      <c r="M58" s="27"/>
      <c r="N58" s="27"/>
      <c r="O58" s="27"/>
      <c r="P58" s="102"/>
      <c r="R58" s="38">
        <f t="shared" si="24"/>
        <v>6</v>
      </c>
      <c r="S58" s="104"/>
      <c r="T58" s="23"/>
      <c r="U58" s="43">
        <f t="shared" ref="U58:AO58" si="30">IF(U$26+$R58&gt;87,"",U$49*U34*EXP($R58*($C$7+$C$5*$C$4)))</f>
        <v>110.16364105724217</v>
      </c>
      <c r="V58" s="32">
        <f t="shared" si="30"/>
        <v>110.16364105724219</v>
      </c>
      <c r="W58" s="32">
        <f t="shared" si="30"/>
        <v>110.1636410572422</v>
      </c>
      <c r="X58" s="32">
        <f t="shared" si="30"/>
        <v>110.1636410572422</v>
      </c>
      <c r="Y58" s="32">
        <f t="shared" si="30"/>
        <v>110.1636410572422</v>
      </c>
      <c r="Z58" s="32">
        <f t="shared" si="30"/>
        <v>110.1636410572422</v>
      </c>
      <c r="AA58" s="32">
        <f t="shared" si="30"/>
        <v>110.16364105724219</v>
      </c>
      <c r="AB58" s="32">
        <f t="shared" si="30"/>
        <v>110.1636410572422</v>
      </c>
      <c r="AC58" s="32">
        <f t="shared" si="30"/>
        <v>110.1636410572422</v>
      </c>
      <c r="AD58" s="32">
        <f t="shared" si="30"/>
        <v>110.1636410572422</v>
      </c>
      <c r="AE58" s="32">
        <f t="shared" si="30"/>
        <v>110.16364105724222</v>
      </c>
      <c r="AF58" s="32">
        <f t="shared" si="30"/>
        <v>110.16364105724219</v>
      </c>
      <c r="AG58" s="32">
        <f t="shared" si="30"/>
        <v>110.16364105724219</v>
      </c>
      <c r="AH58" s="32">
        <f t="shared" si="30"/>
        <v>110.16364105724219</v>
      </c>
      <c r="AI58" s="32">
        <f t="shared" si="30"/>
        <v>110.16364105724219</v>
      </c>
      <c r="AJ58" s="32" t="str">
        <f t="shared" si="30"/>
        <v/>
      </c>
      <c r="AK58" s="32" t="str">
        <f t="shared" si="30"/>
        <v/>
      </c>
      <c r="AL58" s="32" t="str">
        <f t="shared" si="30"/>
        <v/>
      </c>
      <c r="AM58" s="32" t="str">
        <f t="shared" si="30"/>
        <v/>
      </c>
      <c r="AN58" s="32" t="str">
        <f t="shared" si="30"/>
        <v/>
      </c>
      <c r="AO58" s="30" t="str">
        <f t="shared" si="30"/>
        <v/>
      </c>
      <c r="AP58" s="6">
        <f>AA51</f>
        <v>73</v>
      </c>
      <c r="AQ58" s="32">
        <f>AA52</f>
        <v>101</v>
      </c>
      <c r="AR58" s="58">
        <f>AQ58/E31-1</f>
        <v>1.0000000000000009E-2</v>
      </c>
    </row>
    <row r="59" spans="2:44" x14ac:dyDescent="0.25">
      <c r="B59" s="6">
        <v>45</v>
      </c>
      <c r="C59" s="1">
        <v>1</v>
      </c>
      <c r="D59" s="14">
        <f t="shared" si="12"/>
        <v>0.47619047619047616</v>
      </c>
      <c r="E59" s="7">
        <f t="shared" si="7"/>
        <v>47.619047619047613</v>
      </c>
      <c r="F59" s="70">
        <v>42</v>
      </c>
      <c r="G59" s="66">
        <f t="shared" si="13"/>
        <v>500.00000000000011</v>
      </c>
      <c r="H59" s="27">
        <f t="shared" si="8"/>
        <v>328.52340990752845</v>
      </c>
      <c r="I59" s="27">
        <f t="shared" si="21"/>
        <v>5.9076321999665315E-3</v>
      </c>
      <c r="J59" s="27">
        <f t="shared" si="9"/>
        <v>1</v>
      </c>
      <c r="K59" s="71">
        <f t="shared" si="10"/>
        <v>5.9076321999665315E-3</v>
      </c>
      <c r="L59" s="27"/>
      <c r="M59" s="27"/>
      <c r="N59" s="27"/>
      <c r="O59" s="27"/>
      <c r="P59" s="102"/>
      <c r="R59" s="38">
        <f t="shared" si="24"/>
        <v>7</v>
      </c>
      <c r="S59" s="104"/>
      <c r="T59" s="23"/>
      <c r="U59" s="43">
        <f t="shared" ref="U59:AO59" si="31">IF(U$26+$R59&gt;87,"",U$49*U35*EXP($R59*($C$7+$C$5*$C$4)))</f>
        <v>111.94080171164219</v>
      </c>
      <c r="V59" s="32">
        <f t="shared" si="31"/>
        <v>111.94080171164219</v>
      </c>
      <c r="W59" s="32">
        <f t="shared" si="31"/>
        <v>111.94080171164221</v>
      </c>
      <c r="X59" s="32">
        <f t="shared" si="31"/>
        <v>111.94080171164221</v>
      </c>
      <c r="Y59" s="32">
        <f t="shared" si="31"/>
        <v>111.94080171164221</v>
      </c>
      <c r="Z59" s="32">
        <f t="shared" si="31"/>
        <v>111.94080171164221</v>
      </c>
      <c r="AA59" s="32">
        <f t="shared" si="31"/>
        <v>111.94080171164219</v>
      </c>
      <c r="AB59" s="32">
        <f t="shared" si="31"/>
        <v>111.94080171164224</v>
      </c>
      <c r="AC59" s="32">
        <f t="shared" si="31"/>
        <v>111.94080171164221</v>
      </c>
      <c r="AD59" s="32">
        <f t="shared" si="31"/>
        <v>111.94080171164221</v>
      </c>
      <c r="AE59" s="32">
        <f t="shared" si="31"/>
        <v>111.94080171164221</v>
      </c>
      <c r="AF59" s="32">
        <f t="shared" si="31"/>
        <v>111.94080171164219</v>
      </c>
      <c r="AG59" s="32">
        <f t="shared" si="31"/>
        <v>111.94080171164221</v>
      </c>
      <c r="AH59" s="32">
        <f t="shared" si="31"/>
        <v>111.94080171164219</v>
      </c>
      <c r="AI59" s="32" t="str">
        <f t="shared" si="31"/>
        <v/>
      </c>
      <c r="AJ59" s="32" t="str">
        <f t="shared" si="31"/>
        <v/>
      </c>
      <c r="AK59" s="32" t="str">
        <f t="shared" si="31"/>
        <v/>
      </c>
      <c r="AL59" s="32" t="str">
        <f t="shared" si="31"/>
        <v/>
      </c>
      <c r="AM59" s="32" t="str">
        <f t="shared" si="31"/>
        <v/>
      </c>
      <c r="AN59" s="32" t="str">
        <f t="shared" si="31"/>
        <v/>
      </c>
      <c r="AO59" s="30" t="str">
        <f t="shared" si="31"/>
        <v/>
      </c>
      <c r="AP59" s="6">
        <f>AB51</f>
        <v>74</v>
      </c>
      <c r="AQ59" s="32">
        <f>AB52</f>
        <v>101.00000000000001</v>
      </c>
      <c r="AR59" s="58">
        <f>AQ59/E30-1</f>
        <v>1.0000000000000231E-2</v>
      </c>
    </row>
    <row r="60" spans="2:44" x14ac:dyDescent="0.25">
      <c r="B60" s="6">
        <v>44</v>
      </c>
      <c r="C60" s="1">
        <v>1</v>
      </c>
      <c r="D60" s="14">
        <f t="shared" si="12"/>
        <v>0.45238095238095238</v>
      </c>
      <c r="E60" s="7">
        <f t="shared" si="7"/>
        <v>45.238095238095241</v>
      </c>
      <c r="F60" s="70">
        <v>43</v>
      </c>
      <c r="G60" s="66">
        <f t="shared" si="13"/>
        <v>452.38095238095246</v>
      </c>
      <c r="H60" s="27">
        <f t="shared" si="8"/>
        <v>294.27792380340514</v>
      </c>
      <c r="I60" s="27">
        <f t="shared" si="21"/>
        <v>5.2918169176730395E-3</v>
      </c>
      <c r="J60" s="27">
        <f t="shared" si="9"/>
        <v>1</v>
      </c>
      <c r="K60" s="71">
        <f t="shared" si="10"/>
        <v>5.2918169176730395E-3</v>
      </c>
      <c r="L60" s="27"/>
      <c r="M60" s="27"/>
      <c r="N60" s="27"/>
      <c r="O60" s="27"/>
      <c r="P60" s="102"/>
      <c r="R60" s="38">
        <f t="shared" si="24"/>
        <v>8</v>
      </c>
      <c r="S60" s="104"/>
      <c r="T60" s="23"/>
      <c r="U60" s="43">
        <f t="shared" ref="U60:AO60" si="32">IF(U$26+$R60&gt;87,"",U$49*U36*EXP($R60*($C$7+$C$5*$C$4)))</f>
        <v>113.74255671593485</v>
      </c>
      <c r="V60" s="32">
        <f t="shared" si="32"/>
        <v>113.74255671593485</v>
      </c>
      <c r="W60" s="32">
        <f t="shared" si="32"/>
        <v>113.74255671593488</v>
      </c>
      <c r="X60" s="32">
        <f t="shared" si="32"/>
        <v>113.74255671593487</v>
      </c>
      <c r="Y60" s="32">
        <f t="shared" si="32"/>
        <v>113.74255671593487</v>
      </c>
      <c r="Z60" s="32">
        <f t="shared" si="32"/>
        <v>113.74255671593487</v>
      </c>
      <c r="AA60" s="32">
        <f t="shared" si="32"/>
        <v>113.74255671593485</v>
      </c>
      <c r="AB60" s="32">
        <f t="shared" si="32"/>
        <v>113.74255671593487</v>
      </c>
      <c r="AC60" s="32">
        <f t="shared" si="32"/>
        <v>113.74255671593487</v>
      </c>
      <c r="AD60" s="32">
        <f t="shared" si="32"/>
        <v>113.74255671593488</v>
      </c>
      <c r="AE60" s="32">
        <f t="shared" si="32"/>
        <v>113.74255671593488</v>
      </c>
      <c r="AF60" s="32">
        <f t="shared" si="32"/>
        <v>113.74255671593485</v>
      </c>
      <c r="AG60" s="32">
        <f t="shared" si="32"/>
        <v>113.74255671593487</v>
      </c>
      <c r="AH60" s="32" t="str">
        <f t="shared" si="32"/>
        <v/>
      </c>
      <c r="AI60" s="32" t="str">
        <f t="shared" si="32"/>
        <v/>
      </c>
      <c r="AJ60" s="32" t="str">
        <f t="shared" si="32"/>
        <v/>
      </c>
      <c r="AK60" s="32" t="str">
        <f t="shared" si="32"/>
        <v/>
      </c>
      <c r="AL60" s="32" t="str">
        <f t="shared" si="32"/>
        <v/>
      </c>
      <c r="AM60" s="32" t="str">
        <f t="shared" si="32"/>
        <v/>
      </c>
      <c r="AN60" s="32" t="str">
        <f t="shared" si="32"/>
        <v/>
      </c>
      <c r="AO60" s="30" t="str">
        <f t="shared" si="32"/>
        <v/>
      </c>
      <c r="AP60" s="6">
        <f>AC51</f>
        <v>75</v>
      </c>
      <c r="AQ60" s="32">
        <f>AC52</f>
        <v>101</v>
      </c>
      <c r="AR60" s="58">
        <f>AQ60/E29-1</f>
        <v>1.0000000000000009E-2</v>
      </c>
    </row>
    <row r="61" spans="2:44" x14ac:dyDescent="0.25">
      <c r="B61" s="6">
        <v>43</v>
      </c>
      <c r="C61" s="1">
        <v>1</v>
      </c>
      <c r="D61" s="14">
        <f t="shared" si="12"/>
        <v>0.42857142857142855</v>
      </c>
      <c r="E61" s="7">
        <f t="shared" si="7"/>
        <v>42.857142857142854</v>
      </c>
      <c r="F61" s="70">
        <v>44</v>
      </c>
      <c r="G61" s="66">
        <f t="shared" si="13"/>
        <v>407.14285714285722</v>
      </c>
      <c r="H61" s="27">
        <f t="shared" si="8"/>
        <v>262.21482858385048</v>
      </c>
      <c r="I61" s="27">
        <f t="shared" si="21"/>
        <v>4.7152462136159055E-3</v>
      </c>
      <c r="J61" s="27">
        <f t="shared" si="9"/>
        <v>1</v>
      </c>
      <c r="K61" s="71">
        <f t="shared" si="10"/>
        <v>4.7152462136159055E-3</v>
      </c>
      <c r="L61" s="27"/>
      <c r="M61" s="27"/>
      <c r="N61" s="27"/>
      <c r="O61" s="27"/>
      <c r="P61" s="102"/>
      <c r="R61" s="38">
        <f t="shared" si="24"/>
        <v>9</v>
      </c>
      <c r="S61" s="104"/>
      <c r="T61" s="23"/>
      <c r="U61" s="43">
        <f t="shared" ref="U61:AO61" si="33">IF(U$26+$R61&gt;87,"",U$49*U37*EXP($R61*($C$7+$C$5*$C$4)))</f>
        <v>115.56922092113402</v>
      </c>
      <c r="V61" s="32">
        <f t="shared" si="33"/>
        <v>115.56922092113403</v>
      </c>
      <c r="W61" s="32">
        <f t="shared" si="33"/>
        <v>115.56922092113403</v>
      </c>
      <c r="X61" s="32">
        <f t="shared" si="33"/>
        <v>115.56922092113403</v>
      </c>
      <c r="Y61" s="32">
        <f t="shared" si="33"/>
        <v>115.56922092113403</v>
      </c>
      <c r="Z61" s="32">
        <f t="shared" si="33"/>
        <v>115.56922092113403</v>
      </c>
      <c r="AA61" s="32">
        <f t="shared" si="33"/>
        <v>115.56922092113403</v>
      </c>
      <c r="AB61" s="32">
        <f t="shared" si="33"/>
        <v>115.56922092113403</v>
      </c>
      <c r="AC61" s="32">
        <f t="shared" si="33"/>
        <v>115.56922092113403</v>
      </c>
      <c r="AD61" s="32">
        <f t="shared" si="33"/>
        <v>115.56922092113403</v>
      </c>
      <c r="AE61" s="32">
        <f t="shared" si="33"/>
        <v>115.56922092113405</v>
      </c>
      <c r="AF61" s="32">
        <f t="shared" si="33"/>
        <v>115.56922092113403</v>
      </c>
      <c r="AG61" s="32" t="str">
        <f t="shared" si="33"/>
        <v/>
      </c>
      <c r="AH61" s="32" t="str">
        <f t="shared" si="33"/>
        <v/>
      </c>
      <c r="AI61" s="32" t="str">
        <f t="shared" si="33"/>
        <v/>
      </c>
      <c r="AJ61" s="32" t="str">
        <f t="shared" si="33"/>
        <v/>
      </c>
      <c r="AK61" s="32" t="str">
        <f t="shared" si="33"/>
        <v/>
      </c>
      <c r="AL61" s="32" t="str">
        <f t="shared" si="33"/>
        <v/>
      </c>
      <c r="AM61" s="32" t="str">
        <f t="shared" si="33"/>
        <v/>
      </c>
      <c r="AN61" s="32" t="str">
        <f t="shared" si="33"/>
        <v/>
      </c>
      <c r="AO61" s="30" t="str">
        <f t="shared" si="33"/>
        <v/>
      </c>
      <c r="AP61" s="6">
        <f>AD51</f>
        <v>76</v>
      </c>
      <c r="AQ61" s="32">
        <f>AD52</f>
        <v>101.00000000000001</v>
      </c>
      <c r="AR61" s="58">
        <f>AQ61/E28-1</f>
        <v>1.0000000000000231E-2</v>
      </c>
    </row>
    <row r="62" spans="2:44" x14ac:dyDescent="0.25">
      <c r="B62" s="6">
        <v>42</v>
      </c>
      <c r="C62" s="1">
        <v>1</v>
      </c>
      <c r="D62" s="14">
        <f t="shared" si="12"/>
        <v>0.40476190476190477</v>
      </c>
      <c r="E62" s="7">
        <f t="shared" si="7"/>
        <v>40.476190476190474</v>
      </c>
      <c r="F62" s="70">
        <v>45</v>
      </c>
      <c r="G62" s="66">
        <f t="shared" si="13"/>
        <v>364.28571428571433</v>
      </c>
      <c r="H62" s="27">
        <f t="shared" si="8"/>
        <v>232.27882666221745</v>
      </c>
      <c r="I62" s="27">
        <f t="shared" si="21"/>
        <v>4.1769257056792613E-3</v>
      </c>
      <c r="J62" s="27">
        <f t="shared" si="9"/>
        <v>1</v>
      </c>
      <c r="K62" s="71">
        <f t="shared" si="10"/>
        <v>4.1769257056792613E-3</v>
      </c>
      <c r="L62" s="27"/>
      <c r="M62" s="27"/>
      <c r="N62" s="27"/>
      <c r="O62" s="27"/>
      <c r="P62" s="102"/>
      <c r="R62" s="38">
        <f t="shared" si="24"/>
        <v>10</v>
      </c>
      <c r="S62" s="104"/>
      <c r="T62" s="23"/>
      <c r="U62" s="43">
        <f t="shared" ref="U62:AO62" si="34">IF(U$26+$R62&gt;87,"",U$49*U38*EXP($R62*($C$7+$C$5*$C$4)))</f>
        <v>117.42111302269115</v>
      </c>
      <c r="V62" s="32">
        <f t="shared" si="34"/>
        <v>117.42111302269115</v>
      </c>
      <c r="W62" s="32">
        <f t="shared" si="34"/>
        <v>117.42111302269115</v>
      </c>
      <c r="X62" s="32">
        <f t="shared" si="34"/>
        <v>117.42111302269117</v>
      </c>
      <c r="Y62" s="32">
        <f t="shared" si="34"/>
        <v>117.42111302269117</v>
      </c>
      <c r="Z62" s="32">
        <f t="shared" si="34"/>
        <v>117.42111302269115</v>
      </c>
      <c r="AA62" s="32">
        <f t="shared" si="34"/>
        <v>117.42111302269117</v>
      </c>
      <c r="AB62" s="32">
        <f t="shared" si="34"/>
        <v>117.42111302269117</v>
      </c>
      <c r="AC62" s="32">
        <f t="shared" si="34"/>
        <v>117.42111302269115</v>
      </c>
      <c r="AD62" s="32">
        <f t="shared" si="34"/>
        <v>117.42111302269117</v>
      </c>
      <c r="AE62" s="32">
        <f t="shared" si="34"/>
        <v>117.42111302269117</v>
      </c>
      <c r="AF62" s="32" t="str">
        <f t="shared" si="34"/>
        <v/>
      </c>
      <c r="AG62" s="32" t="str">
        <f t="shared" si="34"/>
        <v/>
      </c>
      <c r="AH62" s="32" t="str">
        <f t="shared" si="34"/>
        <v/>
      </c>
      <c r="AI62" s="32" t="str">
        <f t="shared" si="34"/>
        <v/>
      </c>
      <c r="AJ62" s="32" t="str">
        <f t="shared" si="34"/>
        <v/>
      </c>
      <c r="AK62" s="32" t="str">
        <f t="shared" si="34"/>
        <v/>
      </c>
      <c r="AL62" s="32" t="str">
        <f t="shared" si="34"/>
        <v/>
      </c>
      <c r="AM62" s="32" t="str">
        <f t="shared" si="34"/>
        <v/>
      </c>
      <c r="AN62" s="32" t="str">
        <f t="shared" si="34"/>
        <v/>
      </c>
      <c r="AO62" s="30" t="str">
        <f t="shared" si="34"/>
        <v/>
      </c>
      <c r="AP62" s="6">
        <f>AE51</f>
        <v>77</v>
      </c>
      <c r="AQ62" s="32">
        <f>AE52</f>
        <v>101.00000000000001</v>
      </c>
      <c r="AR62" s="58">
        <f>AQ62/E27-1</f>
        <v>1.0000000000000231E-2</v>
      </c>
    </row>
    <row r="63" spans="2:44" x14ac:dyDescent="0.25">
      <c r="B63" s="6">
        <v>41</v>
      </c>
      <c r="C63" s="1">
        <v>1</v>
      </c>
      <c r="D63" s="14">
        <f t="shared" si="12"/>
        <v>0.38095238095238093</v>
      </c>
      <c r="E63" s="7">
        <f t="shared" si="7"/>
        <v>38.095238095238095</v>
      </c>
      <c r="F63" s="70">
        <v>46</v>
      </c>
      <c r="G63" s="66">
        <f t="shared" si="13"/>
        <v>323.80952380952391</v>
      </c>
      <c r="H63" s="27">
        <f t="shared" si="8"/>
        <v>204.415656640338</v>
      </c>
      <c r="I63" s="27">
        <f t="shared" si="21"/>
        <v>3.675879644880337E-3</v>
      </c>
      <c r="J63" s="27">
        <f t="shared" si="9"/>
        <v>1</v>
      </c>
      <c r="K63" s="71">
        <f t="shared" si="10"/>
        <v>3.675879644880337E-3</v>
      </c>
      <c r="L63" s="27"/>
      <c r="M63" s="27"/>
      <c r="N63" s="27"/>
      <c r="O63" s="27"/>
      <c r="P63" s="102"/>
      <c r="R63" s="38">
        <f t="shared" si="24"/>
        <v>11</v>
      </c>
      <c r="S63" s="104"/>
      <c r="T63" s="23"/>
      <c r="U63" s="43">
        <f t="shared" ref="U63:AO63" si="35">IF(U$26+$R63&gt;87,"",U$49*U39*EXP($R63*($C$7+$C$5*$C$4)))</f>
        <v>118.60121482777834</v>
      </c>
      <c r="V63" s="32">
        <f t="shared" si="35"/>
        <v>118.60121482777834</v>
      </c>
      <c r="W63" s="32">
        <f t="shared" si="35"/>
        <v>118.60121482777835</v>
      </c>
      <c r="X63" s="32">
        <f t="shared" si="35"/>
        <v>118.60121482777838</v>
      </c>
      <c r="Y63" s="32">
        <f t="shared" si="35"/>
        <v>118.60121482777835</v>
      </c>
      <c r="Z63" s="32">
        <f t="shared" si="35"/>
        <v>118.60121482777835</v>
      </c>
      <c r="AA63" s="32">
        <f t="shared" si="35"/>
        <v>118.60121482777834</v>
      </c>
      <c r="AB63" s="32">
        <f t="shared" si="35"/>
        <v>118.60121482777838</v>
      </c>
      <c r="AC63" s="32">
        <f t="shared" si="35"/>
        <v>118.60121482777835</v>
      </c>
      <c r="AD63" s="32">
        <f t="shared" si="35"/>
        <v>118.60121482777835</v>
      </c>
      <c r="AE63" s="32" t="str">
        <f t="shared" si="35"/>
        <v/>
      </c>
      <c r="AF63" s="32" t="str">
        <f t="shared" si="35"/>
        <v/>
      </c>
      <c r="AG63" s="32" t="str">
        <f t="shared" si="35"/>
        <v/>
      </c>
      <c r="AH63" s="32" t="str">
        <f t="shared" si="35"/>
        <v/>
      </c>
      <c r="AI63" s="32" t="str">
        <f t="shared" si="35"/>
        <v/>
      </c>
      <c r="AJ63" s="32" t="str">
        <f t="shared" si="35"/>
        <v/>
      </c>
      <c r="AK63" s="32" t="str">
        <f t="shared" si="35"/>
        <v/>
      </c>
      <c r="AL63" s="32" t="str">
        <f t="shared" si="35"/>
        <v/>
      </c>
      <c r="AM63" s="32" t="str">
        <f t="shared" si="35"/>
        <v/>
      </c>
      <c r="AN63" s="32" t="str">
        <f t="shared" si="35"/>
        <v/>
      </c>
      <c r="AO63" s="30" t="str">
        <f t="shared" si="35"/>
        <v/>
      </c>
      <c r="AP63" s="6">
        <f>AF51</f>
        <v>78</v>
      </c>
      <c r="AQ63" s="32">
        <f>AF52</f>
        <v>101</v>
      </c>
      <c r="AR63" s="58">
        <f>AQ63/E26-1</f>
        <v>1.0000000000000009E-2</v>
      </c>
    </row>
    <row r="64" spans="2:44" x14ac:dyDescent="0.25">
      <c r="B64" s="6">
        <v>40</v>
      </c>
      <c r="C64" s="1">
        <v>1</v>
      </c>
      <c r="D64" s="14">
        <f t="shared" si="12"/>
        <v>0.35714285714285715</v>
      </c>
      <c r="E64" s="7">
        <f t="shared" si="7"/>
        <v>35.714285714285715</v>
      </c>
      <c r="F64" s="70">
        <v>47</v>
      </c>
      <c r="G64" s="66">
        <f t="shared" si="13"/>
        <v>285.71428571428572</v>
      </c>
      <c r="H64" s="27">
        <f t="shared" si="8"/>
        <v>178.57207665220022</v>
      </c>
      <c r="I64" s="27">
        <f t="shared" si="21"/>
        <v>3.2111506158491714E-3</v>
      </c>
      <c r="J64" s="27">
        <f t="shared" si="9"/>
        <v>1</v>
      </c>
      <c r="K64" s="71">
        <f t="shared" si="10"/>
        <v>3.2111506158491714E-3</v>
      </c>
      <c r="L64" s="27"/>
      <c r="M64" s="27"/>
      <c r="N64" s="27"/>
      <c r="O64" s="27"/>
      <c r="P64" s="102"/>
      <c r="R64" s="38">
        <f t="shared" si="24"/>
        <v>12</v>
      </c>
      <c r="S64" s="104"/>
      <c r="T64" s="23"/>
      <c r="U64" s="43">
        <f t="shared" ref="U64:AO64" si="36">IF(U$26+$R64&gt;87,"",U$49*U40*EXP($R64*($C$7+$C$5*$C$4)))</f>
        <v>119.79317685318269</v>
      </c>
      <c r="V64" s="32">
        <f t="shared" si="36"/>
        <v>119.79317685318267</v>
      </c>
      <c r="W64" s="32">
        <f t="shared" si="36"/>
        <v>119.7931768531827</v>
      </c>
      <c r="X64" s="32">
        <f t="shared" si="36"/>
        <v>119.7931768531827</v>
      </c>
      <c r="Y64" s="32">
        <f t="shared" si="36"/>
        <v>119.7931768531827</v>
      </c>
      <c r="Z64" s="32">
        <f t="shared" si="36"/>
        <v>119.7931768531827</v>
      </c>
      <c r="AA64" s="32">
        <f t="shared" si="36"/>
        <v>119.79317685318269</v>
      </c>
      <c r="AB64" s="32">
        <f t="shared" si="36"/>
        <v>119.7931768531827</v>
      </c>
      <c r="AC64" s="32">
        <f t="shared" si="36"/>
        <v>119.7931768531827</v>
      </c>
      <c r="AD64" s="32" t="str">
        <f t="shared" si="36"/>
        <v/>
      </c>
      <c r="AE64" s="32" t="str">
        <f t="shared" si="36"/>
        <v/>
      </c>
      <c r="AF64" s="32" t="str">
        <f t="shared" si="36"/>
        <v/>
      </c>
      <c r="AG64" s="32" t="str">
        <f t="shared" si="36"/>
        <v/>
      </c>
      <c r="AH64" s="32" t="str">
        <f t="shared" si="36"/>
        <v/>
      </c>
      <c r="AI64" s="32" t="str">
        <f t="shared" si="36"/>
        <v/>
      </c>
      <c r="AJ64" s="32" t="str">
        <f t="shared" si="36"/>
        <v/>
      </c>
      <c r="AK64" s="32" t="str">
        <f t="shared" si="36"/>
        <v/>
      </c>
      <c r="AL64" s="32" t="str">
        <f t="shared" si="36"/>
        <v/>
      </c>
      <c r="AM64" s="32" t="str">
        <f t="shared" si="36"/>
        <v/>
      </c>
      <c r="AN64" s="32" t="str">
        <f t="shared" si="36"/>
        <v/>
      </c>
      <c r="AO64" s="30" t="str">
        <f t="shared" si="36"/>
        <v/>
      </c>
      <c r="AP64" s="6">
        <f>AG51</f>
        <v>79</v>
      </c>
      <c r="AQ64" s="32">
        <f>AG52</f>
        <v>101</v>
      </c>
      <c r="AR64" s="58">
        <f>AQ64/E25-1</f>
        <v>1.0000000000000009E-2</v>
      </c>
    </row>
    <row r="65" spans="2:44" x14ac:dyDescent="0.25">
      <c r="B65" s="6">
        <v>39</v>
      </c>
      <c r="C65" s="1">
        <v>1</v>
      </c>
      <c r="D65" s="14">
        <f t="shared" si="12"/>
        <v>0.33333333333333331</v>
      </c>
      <c r="E65" s="7">
        <f t="shared" si="7"/>
        <v>33.333333333333329</v>
      </c>
      <c r="F65" s="70">
        <v>48</v>
      </c>
      <c r="G65" s="66">
        <f t="shared" si="13"/>
        <v>249.99999999999991</v>
      </c>
      <c r="H65" s="27">
        <f t="shared" si="8"/>
        <v>154.69584795153514</v>
      </c>
      <c r="I65" s="27">
        <f t="shared" si="21"/>
        <v>2.781799241694383E-3</v>
      </c>
      <c r="J65" s="27">
        <f t="shared" si="9"/>
        <v>1</v>
      </c>
      <c r="K65" s="71">
        <f t="shared" si="10"/>
        <v>2.781799241694383E-3</v>
      </c>
      <c r="L65" s="27"/>
      <c r="M65" s="27"/>
      <c r="N65" s="27"/>
      <c r="O65" s="27"/>
      <c r="P65" s="102"/>
      <c r="R65" s="38">
        <f t="shared" si="24"/>
        <v>13</v>
      </c>
      <c r="S65" s="104"/>
      <c r="T65" s="23"/>
      <c r="U65" s="43">
        <f t="shared" ref="U65:AO65" si="37">IF(U$26+$R65&gt;87,"",U$49*U41*EXP($R65*($C$7+$C$5*$C$4)))</f>
        <v>120.99711829610062</v>
      </c>
      <c r="V65" s="32">
        <f t="shared" si="37"/>
        <v>120.99711829610062</v>
      </c>
      <c r="W65" s="32">
        <f t="shared" si="37"/>
        <v>120.99711829610064</v>
      </c>
      <c r="X65" s="32">
        <f t="shared" si="37"/>
        <v>120.99711829610064</v>
      </c>
      <c r="Y65" s="32">
        <f t="shared" si="37"/>
        <v>120.99711829610064</v>
      </c>
      <c r="Z65" s="32">
        <f t="shared" si="37"/>
        <v>120.99711829610064</v>
      </c>
      <c r="AA65" s="32">
        <f t="shared" si="37"/>
        <v>120.99711829610062</v>
      </c>
      <c r="AB65" s="32">
        <f t="shared" si="37"/>
        <v>120.99711829610065</v>
      </c>
      <c r="AC65" s="32" t="str">
        <f t="shared" si="37"/>
        <v/>
      </c>
      <c r="AD65" s="32" t="str">
        <f t="shared" si="37"/>
        <v/>
      </c>
      <c r="AE65" s="32" t="str">
        <f t="shared" si="37"/>
        <v/>
      </c>
      <c r="AF65" s="32" t="str">
        <f t="shared" si="37"/>
        <v/>
      </c>
      <c r="AG65" s="32" t="str">
        <f t="shared" si="37"/>
        <v/>
      </c>
      <c r="AH65" s="32" t="str">
        <f t="shared" si="37"/>
        <v/>
      </c>
      <c r="AI65" s="32" t="str">
        <f t="shared" si="37"/>
        <v/>
      </c>
      <c r="AJ65" s="32" t="str">
        <f t="shared" si="37"/>
        <v/>
      </c>
      <c r="AK65" s="32" t="str">
        <f t="shared" si="37"/>
        <v/>
      </c>
      <c r="AL65" s="32" t="str">
        <f t="shared" si="37"/>
        <v/>
      </c>
      <c r="AM65" s="32" t="str">
        <f t="shared" si="37"/>
        <v/>
      </c>
      <c r="AN65" s="32" t="str">
        <f t="shared" si="37"/>
        <v/>
      </c>
      <c r="AO65" s="30" t="str">
        <f t="shared" si="37"/>
        <v/>
      </c>
      <c r="AP65" s="6">
        <f>AH51</f>
        <v>80</v>
      </c>
      <c r="AQ65" s="32">
        <f>AH52</f>
        <v>101</v>
      </c>
      <c r="AR65" s="58">
        <f>AQ65/E24-1</f>
        <v>1.0000000000000009E-2</v>
      </c>
    </row>
    <row r="66" spans="2:44" x14ac:dyDescent="0.25">
      <c r="B66" s="6">
        <v>38</v>
      </c>
      <c r="C66" s="1">
        <v>1</v>
      </c>
      <c r="D66" s="14">
        <f t="shared" si="12"/>
        <v>0.30952380952380953</v>
      </c>
      <c r="E66" s="7">
        <f t="shared" si="7"/>
        <v>30.952380952380953</v>
      </c>
      <c r="F66" s="70">
        <v>49</v>
      </c>
      <c r="G66" s="66">
        <f t="shared" si="13"/>
        <v>216.6666666666666</v>
      </c>
      <c r="H66" s="27">
        <f t="shared" si="8"/>
        <v>132.73571873995678</v>
      </c>
      <c r="I66" s="27">
        <f t="shared" si="21"/>
        <v>2.3869038931946746E-3</v>
      </c>
      <c r="J66" s="27">
        <f t="shared" si="9"/>
        <v>1</v>
      </c>
      <c r="K66" s="71">
        <f t="shared" si="10"/>
        <v>2.3869038931946746E-3</v>
      </c>
      <c r="L66" s="27"/>
      <c r="M66" s="27"/>
      <c r="N66" s="27"/>
      <c r="O66" s="27"/>
      <c r="P66" s="102"/>
      <c r="R66" s="38">
        <f t="shared" si="24"/>
        <v>14</v>
      </c>
      <c r="S66" s="104"/>
      <c r="T66" s="23"/>
      <c r="U66" s="43">
        <f t="shared" ref="U66:AO66" si="38">IF(U$26+$R66&gt;87,"",U$49*U42*EXP($R66*($C$7+$C$5*$C$4)))</f>
        <v>122.21315955167924</v>
      </c>
      <c r="V66" s="32">
        <f t="shared" si="38"/>
        <v>122.21315955167924</v>
      </c>
      <c r="W66" s="32">
        <f t="shared" si="38"/>
        <v>122.21315955167925</v>
      </c>
      <c r="X66" s="32">
        <f t="shared" si="38"/>
        <v>122.21315955167927</v>
      </c>
      <c r="Y66" s="32">
        <f t="shared" si="38"/>
        <v>122.21315955167925</v>
      </c>
      <c r="Z66" s="32">
        <f t="shared" si="38"/>
        <v>122.21315955167925</v>
      </c>
      <c r="AA66" s="32">
        <f t="shared" si="38"/>
        <v>122.21315955167925</v>
      </c>
      <c r="AB66" s="32" t="str">
        <f t="shared" si="38"/>
        <v/>
      </c>
      <c r="AC66" s="32" t="str">
        <f t="shared" si="38"/>
        <v/>
      </c>
      <c r="AD66" s="32" t="str">
        <f t="shared" si="38"/>
        <v/>
      </c>
      <c r="AE66" s="32" t="str">
        <f t="shared" si="38"/>
        <v/>
      </c>
      <c r="AF66" s="32" t="str">
        <f t="shared" si="38"/>
        <v/>
      </c>
      <c r="AG66" s="32" t="str">
        <f t="shared" si="38"/>
        <v/>
      </c>
      <c r="AH66" s="32" t="str">
        <f t="shared" si="38"/>
        <v/>
      </c>
      <c r="AI66" s="32" t="str">
        <f t="shared" si="38"/>
        <v/>
      </c>
      <c r="AJ66" s="32" t="str">
        <f t="shared" si="38"/>
        <v/>
      </c>
      <c r="AK66" s="32" t="str">
        <f t="shared" si="38"/>
        <v/>
      </c>
      <c r="AL66" s="32" t="str">
        <f t="shared" si="38"/>
        <v/>
      </c>
      <c r="AM66" s="32" t="str">
        <f t="shared" si="38"/>
        <v/>
      </c>
      <c r="AN66" s="32" t="str">
        <f t="shared" si="38"/>
        <v/>
      </c>
      <c r="AO66" s="30" t="str">
        <f t="shared" si="38"/>
        <v/>
      </c>
      <c r="AP66" s="6">
        <f>AI51</f>
        <v>81</v>
      </c>
      <c r="AQ66" s="32">
        <f>AI52</f>
        <v>101</v>
      </c>
      <c r="AR66" s="58">
        <f>AQ66/E23-1</f>
        <v>1.0000000000000009E-2</v>
      </c>
    </row>
    <row r="67" spans="2:44" x14ac:dyDescent="0.25">
      <c r="B67" s="6">
        <v>37</v>
      </c>
      <c r="C67" s="1">
        <v>1</v>
      </c>
      <c r="D67" s="14">
        <f t="shared" si="12"/>
        <v>0.2857142857142857</v>
      </c>
      <c r="E67" s="7">
        <f t="shared" si="7"/>
        <v>28.571428571428569</v>
      </c>
      <c r="F67" s="70">
        <v>50</v>
      </c>
      <c r="G67" s="66">
        <f t="shared" si="13"/>
        <v>185.71428571428569</v>
      </c>
      <c r="H67" s="27">
        <f t="shared" si="8"/>
        <v>112.64140823234619</v>
      </c>
      <c r="I67" s="27">
        <f t="shared" si="21"/>
        <v>2.0255604022565402E-3</v>
      </c>
      <c r="J67" s="27">
        <f t="shared" si="9"/>
        <v>1</v>
      </c>
      <c r="K67" s="71">
        <f t="shared" si="10"/>
        <v>2.0255604022565402E-3</v>
      </c>
      <c r="L67" s="27"/>
      <c r="M67" s="27"/>
      <c r="N67" s="27"/>
      <c r="O67" s="27"/>
      <c r="P67" s="102"/>
      <c r="R67" s="38">
        <f t="shared" si="24"/>
        <v>15</v>
      </c>
      <c r="S67" s="104"/>
      <c r="T67" s="23"/>
      <c r="U67" s="43">
        <f t="shared" ref="U67:AO67" si="39">IF(U$26+$R67&gt;87,"",U$49*U43*EXP($R67*($C$7+$C$5*$C$4)))</f>
        <v>123.44142222505764</v>
      </c>
      <c r="V67" s="32">
        <f t="shared" si="39"/>
        <v>123.44142222505766</v>
      </c>
      <c r="W67" s="32">
        <f t="shared" si="39"/>
        <v>123.44142222505766</v>
      </c>
      <c r="X67" s="32">
        <f t="shared" si="39"/>
        <v>123.44142222505766</v>
      </c>
      <c r="Y67" s="32">
        <f t="shared" si="39"/>
        <v>123.44142222505766</v>
      </c>
      <c r="Z67" s="32">
        <f t="shared" si="39"/>
        <v>123.44142222505766</v>
      </c>
      <c r="AA67" s="32" t="str">
        <f t="shared" si="39"/>
        <v/>
      </c>
      <c r="AB67" s="32" t="str">
        <f t="shared" si="39"/>
        <v/>
      </c>
      <c r="AC67" s="32" t="str">
        <f t="shared" si="39"/>
        <v/>
      </c>
      <c r="AD67" s="32" t="str">
        <f t="shared" si="39"/>
        <v/>
      </c>
      <c r="AE67" s="32" t="str">
        <f t="shared" si="39"/>
        <v/>
      </c>
      <c r="AF67" s="32" t="str">
        <f t="shared" si="39"/>
        <v/>
      </c>
      <c r="AG67" s="32" t="str">
        <f t="shared" si="39"/>
        <v/>
      </c>
      <c r="AH67" s="32" t="str">
        <f t="shared" si="39"/>
        <v/>
      </c>
      <c r="AI67" s="32" t="str">
        <f t="shared" si="39"/>
        <v/>
      </c>
      <c r="AJ67" s="32" t="str">
        <f t="shared" si="39"/>
        <v/>
      </c>
      <c r="AK67" s="32" t="str">
        <f t="shared" si="39"/>
        <v/>
      </c>
      <c r="AL67" s="32" t="str">
        <f t="shared" si="39"/>
        <v/>
      </c>
      <c r="AM67" s="32" t="str">
        <f t="shared" si="39"/>
        <v/>
      </c>
      <c r="AN67" s="32" t="str">
        <f t="shared" si="39"/>
        <v/>
      </c>
      <c r="AO67" s="30" t="str">
        <f t="shared" si="39"/>
        <v/>
      </c>
      <c r="AP67" s="6">
        <f>AJ51</f>
        <v>82</v>
      </c>
      <c r="AQ67" s="32">
        <f>AJ52</f>
        <v>101</v>
      </c>
      <c r="AR67" s="58">
        <f>AQ67/E22-1</f>
        <v>1.0000000000000009E-2</v>
      </c>
    </row>
    <row r="68" spans="2:44" x14ac:dyDescent="0.25">
      <c r="B68" s="6">
        <v>36</v>
      </c>
      <c r="C68" s="1">
        <v>1</v>
      </c>
      <c r="D68" s="14">
        <f t="shared" si="12"/>
        <v>0.26190476190476192</v>
      </c>
      <c r="E68" s="7">
        <f t="shared" si="7"/>
        <v>26.190476190476193</v>
      </c>
      <c r="F68" s="70">
        <v>51</v>
      </c>
      <c r="G68" s="66">
        <f t="shared" si="13"/>
        <v>157.14285714285711</v>
      </c>
      <c r="H68" s="27">
        <f t="shared" si="8"/>
        <v>94.363590956213187</v>
      </c>
      <c r="I68" s="27">
        <f t="shared" si="21"/>
        <v>1.6968817795794489E-3</v>
      </c>
      <c r="J68" s="27">
        <f t="shared" si="9"/>
        <v>1</v>
      </c>
      <c r="K68" s="71">
        <f t="shared" si="10"/>
        <v>1.6968817795794489E-3</v>
      </c>
      <c r="L68" s="27"/>
      <c r="M68" s="27"/>
      <c r="N68" s="27"/>
      <c r="O68" s="27"/>
      <c r="P68" s="102"/>
      <c r="R68" s="38">
        <f t="shared" si="24"/>
        <v>16</v>
      </c>
      <c r="S68" s="105"/>
      <c r="T68" s="23"/>
      <c r="U68" s="43">
        <f t="shared" ref="U68:AO68" si="40">IF(U$26+$R68&gt;87,"",U$49*U44*EXP($R68*($C$7+$C$5*$C$4)))</f>
        <v>124.68202914352671</v>
      </c>
      <c r="V68" s="32">
        <f t="shared" si="40"/>
        <v>124.68202914352671</v>
      </c>
      <c r="W68" s="32">
        <f t="shared" si="40"/>
        <v>124.68202914352671</v>
      </c>
      <c r="X68" s="32">
        <f t="shared" si="40"/>
        <v>124.68202914352672</v>
      </c>
      <c r="Y68" s="32">
        <f t="shared" si="40"/>
        <v>124.68202914352671</v>
      </c>
      <c r="Z68" s="32" t="str">
        <f t="shared" si="40"/>
        <v/>
      </c>
      <c r="AA68" s="32" t="str">
        <f t="shared" si="40"/>
        <v/>
      </c>
      <c r="AB68" s="32" t="str">
        <f t="shared" si="40"/>
        <v/>
      </c>
      <c r="AC68" s="32" t="str">
        <f t="shared" si="40"/>
        <v/>
      </c>
      <c r="AD68" s="32" t="str">
        <f t="shared" si="40"/>
        <v/>
      </c>
      <c r="AE68" s="32" t="str">
        <f t="shared" si="40"/>
        <v/>
      </c>
      <c r="AF68" s="32" t="str">
        <f t="shared" si="40"/>
        <v/>
      </c>
      <c r="AG68" s="32" t="str">
        <f t="shared" si="40"/>
        <v/>
      </c>
      <c r="AH68" s="32" t="str">
        <f t="shared" si="40"/>
        <v/>
      </c>
      <c r="AI68" s="32" t="str">
        <f t="shared" si="40"/>
        <v/>
      </c>
      <c r="AJ68" s="32" t="str">
        <f t="shared" si="40"/>
        <v/>
      </c>
      <c r="AK68" s="32" t="str">
        <f t="shared" si="40"/>
        <v/>
      </c>
      <c r="AL68" s="32" t="str">
        <f t="shared" si="40"/>
        <v/>
      </c>
      <c r="AM68" s="32" t="str">
        <f t="shared" si="40"/>
        <v/>
      </c>
      <c r="AN68" s="32" t="str">
        <f t="shared" si="40"/>
        <v/>
      </c>
      <c r="AO68" s="30" t="str">
        <f t="shared" si="40"/>
        <v/>
      </c>
      <c r="AP68" s="6">
        <f>AK51</f>
        <v>83</v>
      </c>
      <c r="AQ68" s="32">
        <f>AK52</f>
        <v>100.99999999999999</v>
      </c>
      <c r="AR68" s="58">
        <f>AQ68/E21-1</f>
        <v>9.9999999999997868E-3</v>
      </c>
    </row>
    <row r="69" spans="2:44" x14ac:dyDescent="0.25">
      <c r="B69" s="6">
        <v>35</v>
      </c>
      <c r="C69" s="1">
        <v>1</v>
      </c>
      <c r="D69" s="14">
        <f t="shared" si="12"/>
        <v>0.23809523809523808</v>
      </c>
      <c r="E69" s="7">
        <f t="shared" si="7"/>
        <v>23.809523809523807</v>
      </c>
      <c r="F69" s="70">
        <v>52</v>
      </c>
      <c r="G69" s="66">
        <f t="shared" si="13"/>
        <v>130.95238095238091</v>
      </c>
      <c r="H69" s="27">
        <f t="shared" si="8"/>
        <v>77.853881281811141</v>
      </c>
      <c r="I69" s="27">
        <f t="shared" si="21"/>
        <v>1.3999979364705216E-3</v>
      </c>
      <c r="J69" s="27">
        <f t="shared" si="9"/>
        <v>1</v>
      </c>
      <c r="K69" s="71">
        <f t="shared" si="10"/>
        <v>1.3999979364705216E-3</v>
      </c>
      <c r="L69" s="27"/>
      <c r="M69" s="27"/>
      <c r="N69" s="27"/>
      <c r="O69" s="27"/>
      <c r="P69" s="102"/>
      <c r="R69" s="38">
        <f t="shared" si="24"/>
        <v>17</v>
      </c>
      <c r="S69" s="105"/>
      <c r="T69" s="23"/>
      <c r="U69" s="43">
        <f t="shared" ref="U69:AO69" si="41">IF(U$26+$R69&gt;87,"",U$49*U45*EXP($R69*($C$7+$C$5*$C$4)))</f>
        <v>125.93510436881218</v>
      </c>
      <c r="V69" s="32">
        <f t="shared" si="41"/>
        <v>125.9351043688122</v>
      </c>
      <c r="W69" s="32">
        <f t="shared" si="41"/>
        <v>125.9351043688122</v>
      </c>
      <c r="X69" s="32">
        <f t="shared" si="41"/>
        <v>125.93510436881222</v>
      </c>
      <c r="Y69" s="32" t="str">
        <f t="shared" si="41"/>
        <v/>
      </c>
      <c r="Z69" s="32" t="str">
        <f t="shared" si="41"/>
        <v/>
      </c>
      <c r="AA69" s="32" t="str">
        <f t="shared" si="41"/>
        <v/>
      </c>
      <c r="AB69" s="32" t="str">
        <f t="shared" si="41"/>
        <v/>
      </c>
      <c r="AC69" s="32" t="str">
        <f t="shared" si="41"/>
        <v/>
      </c>
      <c r="AD69" s="32" t="str">
        <f t="shared" si="41"/>
        <v/>
      </c>
      <c r="AE69" s="32" t="str">
        <f t="shared" si="41"/>
        <v/>
      </c>
      <c r="AF69" s="32" t="str">
        <f t="shared" si="41"/>
        <v/>
      </c>
      <c r="AG69" s="32" t="str">
        <f t="shared" si="41"/>
        <v/>
      </c>
      <c r="AH69" s="32" t="str">
        <f t="shared" si="41"/>
        <v/>
      </c>
      <c r="AI69" s="32" t="str">
        <f t="shared" si="41"/>
        <v/>
      </c>
      <c r="AJ69" s="32" t="str">
        <f t="shared" si="41"/>
        <v/>
      </c>
      <c r="AK69" s="32" t="str">
        <f t="shared" si="41"/>
        <v/>
      </c>
      <c r="AL69" s="32" t="str">
        <f t="shared" si="41"/>
        <v/>
      </c>
      <c r="AM69" s="32" t="str">
        <f t="shared" si="41"/>
        <v/>
      </c>
      <c r="AN69" s="32" t="str">
        <f t="shared" si="41"/>
        <v/>
      </c>
      <c r="AO69" s="30" t="str">
        <f t="shared" si="41"/>
        <v/>
      </c>
      <c r="AP69" s="6">
        <f>AL51</f>
        <v>84</v>
      </c>
      <c r="AQ69" s="32">
        <f>AL52</f>
        <v>100.99999999999999</v>
      </c>
      <c r="AR69" s="58">
        <f>AQ69/E20-1</f>
        <v>9.9999999999997868E-3</v>
      </c>
    </row>
    <row r="70" spans="2:44" x14ac:dyDescent="0.25">
      <c r="B70" s="6">
        <v>34</v>
      </c>
      <c r="C70" s="1">
        <v>1</v>
      </c>
      <c r="D70" s="14">
        <f t="shared" si="12"/>
        <v>0.21428571428571427</v>
      </c>
      <c r="E70" s="7">
        <f t="shared" si="7"/>
        <v>21.428571428571427</v>
      </c>
      <c r="F70" s="70">
        <v>53</v>
      </c>
      <c r="G70" s="66">
        <f t="shared" si="13"/>
        <v>107.14285714285711</v>
      </c>
      <c r="H70" s="27">
        <f t="shared" si="8"/>
        <v>63.064818179823753</v>
      </c>
      <c r="I70" s="27">
        <f t="shared" si="21"/>
        <v>1.1340554107514876E-3</v>
      </c>
      <c r="J70" s="27">
        <f t="shared" si="9"/>
        <v>1</v>
      </c>
      <c r="K70" s="71">
        <f t="shared" si="10"/>
        <v>1.1340554107514876E-3</v>
      </c>
      <c r="L70" s="27"/>
      <c r="M70" s="27"/>
      <c r="N70" s="27"/>
      <c r="O70" s="27"/>
      <c r="P70" s="102"/>
      <c r="R70" s="38">
        <f t="shared" si="24"/>
        <v>18</v>
      </c>
      <c r="S70" s="105"/>
      <c r="T70" s="23"/>
      <c r="U70" s="43">
        <f t="shared" ref="U70:AO70" si="42">IF(U$26+$R70&gt;87,"",U$49*U46*EXP($R70*($C$7+$C$5*$C$4)))</f>
        <v>127.20077320948104</v>
      </c>
      <c r="V70" s="32">
        <f t="shared" si="42"/>
        <v>127.20077320948106</v>
      </c>
      <c r="W70" s="32">
        <f t="shared" si="42"/>
        <v>127.20077320948106</v>
      </c>
      <c r="X70" s="32" t="str">
        <f t="shared" si="42"/>
        <v/>
      </c>
      <c r="Y70" s="32" t="str">
        <f t="shared" si="42"/>
        <v/>
      </c>
      <c r="Z70" s="32" t="str">
        <f t="shared" si="42"/>
        <v/>
      </c>
      <c r="AA70" s="32" t="str">
        <f t="shared" si="42"/>
        <v/>
      </c>
      <c r="AB70" s="32" t="str">
        <f t="shared" si="42"/>
        <v/>
      </c>
      <c r="AC70" s="32" t="str">
        <f t="shared" si="42"/>
        <v/>
      </c>
      <c r="AD70" s="32" t="str">
        <f t="shared" si="42"/>
        <v/>
      </c>
      <c r="AE70" s="32" t="str">
        <f t="shared" si="42"/>
        <v/>
      </c>
      <c r="AF70" s="32" t="str">
        <f t="shared" si="42"/>
        <v/>
      </c>
      <c r="AG70" s="32" t="str">
        <f t="shared" si="42"/>
        <v/>
      </c>
      <c r="AH70" s="32" t="str">
        <f t="shared" si="42"/>
        <v/>
      </c>
      <c r="AI70" s="32" t="str">
        <f t="shared" si="42"/>
        <v/>
      </c>
      <c r="AJ70" s="32" t="str">
        <f t="shared" si="42"/>
        <v/>
      </c>
      <c r="AK70" s="32" t="str">
        <f t="shared" si="42"/>
        <v/>
      </c>
      <c r="AL70" s="32" t="str">
        <f t="shared" si="42"/>
        <v/>
      </c>
      <c r="AM70" s="32" t="str">
        <f t="shared" si="42"/>
        <v/>
      </c>
      <c r="AN70" s="32" t="str">
        <f t="shared" si="42"/>
        <v/>
      </c>
      <c r="AO70" s="30" t="str">
        <f t="shared" si="42"/>
        <v/>
      </c>
      <c r="AP70" s="6">
        <f>AM51</f>
        <v>85</v>
      </c>
      <c r="AQ70" s="32">
        <f>AM52</f>
        <v>101</v>
      </c>
      <c r="AR70" s="58">
        <f>AQ70/E19-1</f>
        <v>1.0000000000000009E-2</v>
      </c>
    </row>
    <row r="71" spans="2:44" x14ac:dyDescent="0.25">
      <c r="B71" s="6">
        <v>33</v>
      </c>
      <c r="C71" s="1">
        <v>1</v>
      </c>
      <c r="D71" s="14">
        <f t="shared" si="12"/>
        <v>0.19047619047619047</v>
      </c>
      <c r="E71" s="7">
        <f t="shared" si="7"/>
        <v>19.047619047619047</v>
      </c>
      <c r="F71" s="70">
        <v>54</v>
      </c>
      <c r="G71" s="66">
        <f t="shared" si="13"/>
        <v>85.714285714285694</v>
      </c>
      <c r="H71" s="27">
        <f t="shared" si="8"/>
        <v>49.949850203484814</v>
      </c>
      <c r="I71" s="27">
        <f t="shared" si="21"/>
        <v>8.9821709670148383E-4</v>
      </c>
      <c r="J71" s="27">
        <f t="shared" si="9"/>
        <v>1</v>
      </c>
      <c r="K71" s="71">
        <f t="shared" si="10"/>
        <v>8.9821709670148383E-4</v>
      </c>
      <c r="L71" s="27"/>
      <c r="M71" s="27"/>
      <c r="N71" s="27"/>
      <c r="O71" s="27"/>
      <c r="P71" s="102"/>
      <c r="R71" s="38">
        <f t="shared" si="24"/>
        <v>19</v>
      </c>
      <c r="S71" s="105"/>
      <c r="T71" s="23"/>
      <c r="U71" s="43">
        <f t="shared" ref="U71:AO71" si="43">IF(U$26+$R71&gt;87,"",U$49*U47*EXP($R71*($C$7+$C$5*$C$4)))</f>
        <v>128.47916223347195</v>
      </c>
      <c r="V71" s="32">
        <f t="shared" si="43"/>
        <v>128.47916223347195</v>
      </c>
      <c r="W71" s="32" t="str">
        <f t="shared" si="43"/>
        <v/>
      </c>
      <c r="X71" s="32" t="str">
        <f t="shared" si="43"/>
        <v/>
      </c>
      <c r="Y71" s="32" t="str">
        <f t="shared" si="43"/>
        <v/>
      </c>
      <c r="Z71" s="32" t="str">
        <f t="shared" si="43"/>
        <v/>
      </c>
      <c r="AA71" s="32" t="str">
        <f t="shared" si="43"/>
        <v/>
      </c>
      <c r="AB71" s="32" t="str">
        <f t="shared" si="43"/>
        <v/>
      </c>
      <c r="AC71" s="32" t="str">
        <f t="shared" si="43"/>
        <v/>
      </c>
      <c r="AD71" s="32" t="str">
        <f t="shared" si="43"/>
        <v/>
      </c>
      <c r="AE71" s="32" t="str">
        <f t="shared" si="43"/>
        <v/>
      </c>
      <c r="AF71" s="32" t="str">
        <f t="shared" si="43"/>
        <v/>
      </c>
      <c r="AG71" s="32" t="str">
        <f t="shared" si="43"/>
        <v/>
      </c>
      <c r="AH71" s="32" t="str">
        <f t="shared" si="43"/>
        <v/>
      </c>
      <c r="AI71" s="32" t="str">
        <f t="shared" si="43"/>
        <v/>
      </c>
      <c r="AJ71" s="32" t="str">
        <f t="shared" si="43"/>
        <v/>
      </c>
      <c r="AK71" s="32" t="str">
        <f t="shared" si="43"/>
        <v/>
      </c>
      <c r="AL71" s="32" t="str">
        <f t="shared" si="43"/>
        <v/>
      </c>
      <c r="AM71" s="32" t="str">
        <f t="shared" si="43"/>
        <v/>
      </c>
      <c r="AN71" s="32" t="str">
        <f t="shared" si="43"/>
        <v/>
      </c>
      <c r="AO71" s="30" t="str">
        <f t="shared" si="43"/>
        <v/>
      </c>
      <c r="AP71" s="6">
        <f>AN51</f>
        <v>86</v>
      </c>
      <c r="AQ71" s="32">
        <f>AN52</f>
        <v>101.00000000000001</v>
      </c>
      <c r="AR71" s="58">
        <f>AQ71/E18-1</f>
        <v>1.0000000000000231E-2</v>
      </c>
    </row>
    <row r="72" spans="2:44" ht="15.75" thickBot="1" x14ac:dyDescent="0.3">
      <c r="B72" s="6">
        <v>32</v>
      </c>
      <c r="C72" s="1">
        <v>1</v>
      </c>
      <c r="D72" s="14">
        <f t="shared" si="12"/>
        <v>0.16666666666666666</v>
      </c>
      <c r="E72" s="7">
        <f t="shared" si="7"/>
        <v>16.666666666666664</v>
      </c>
      <c r="F72" s="70">
        <v>55</v>
      </c>
      <c r="G72" s="66">
        <f t="shared" si="13"/>
        <v>66.666666666666657</v>
      </c>
      <c r="H72" s="27">
        <f t="shared" si="8"/>
        <v>38.46332069203244</v>
      </c>
      <c r="I72" s="27">
        <f t="shared" si="21"/>
        <v>6.9166197897997249E-4</v>
      </c>
      <c r="J72" s="27">
        <f t="shared" si="9"/>
        <v>1</v>
      </c>
      <c r="K72" s="71">
        <f t="shared" si="10"/>
        <v>6.9166197897997249E-4</v>
      </c>
      <c r="L72" s="27"/>
      <c r="M72" s="27"/>
      <c r="N72" s="27"/>
      <c r="O72" s="27"/>
      <c r="P72" s="102"/>
      <c r="R72" s="39">
        <f t="shared" si="24"/>
        <v>20</v>
      </c>
      <c r="S72" s="105"/>
      <c r="T72" s="23"/>
      <c r="U72" s="56">
        <f t="shared" ref="U72:AO72" si="44">IF(U$26+$R72&gt;87,"",U$49*U48*EXP($R72*($C$7+$C$5*$C$4)))</f>
        <v>129.77039928075206</v>
      </c>
      <c r="V72" s="57" t="str">
        <f t="shared" si="44"/>
        <v/>
      </c>
      <c r="W72" s="57" t="str">
        <f t="shared" si="44"/>
        <v/>
      </c>
      <c r="X72" s="57" t="str">
        <f t="shared" si="44"/>
        <v/>
      </c>
      <c r="Y72" s="57" t="str">
        <f t="shared" si="44"/>
        <v/>
      </c>
      <c r="Z72" s="57" t="str">
        <f t="shared" si="44"/>
        <v/>
      </c>
      <c r="AA72" s="57" t="str">
        <f t="shared" si="44"/>
        <v/>
      </c>
      <c r="AB72" s="57" t="str">
        <f t="shared" si="44"/>
        <v/>
      </c>
      <c r="AC72" s="57" t="str">
        <f t="shared" si="44"/>
        <v/>
      </c>
      <c r="AD72" s="57" t="str">
        <f t="shared" si="44"/>
        <v/>
      </c>
      <c r="AE72" s="57" t="str">
        <f t="shared" si="44"/>
        <v/>
      </c>
      <c r="AF72" s="57" t="str">
        <f t="shared" si="44"/>
        <v/>
      </c>
      <c r="AG72" s="57" t="str">
        <f t="shared" si="44"/>
        <v/>
      </c>
      <c r="AH72" s="57" t="str">
        <f t="shared" si="44"/>
        <v/>
      </c>
      <c r="AI72" s="57" t="str">
        <f t="shared" si="44"/>
        <v/>
      </c>
      <c r="AJ72" s="57" t="str">
        <f t="shared" si="44"/>
        <v/>
      </c>
      <c r="AK72" s="57" t="str">
        <f t="shared" si="44"/>
        <v/>
      </c>
      <c r="AL72" s="57" t="str">
        <f t="shared" si="44"/>
        <v/>
      </c>
      <c r="AM72" s="57" t="str">
        <f t="shared" si="44"/>
        <v/>
      </c>
      <c r="AN72" s="57" t="str">
        <f t="shared" si="44"/>
        <v/>
      </c>
      <c r="AO72" s="31" t="str">
        <f t="shared" si="44"/>
        <v/>
      </c>
      <c r="AP72" s="8">
        <f>AO51</f>
        <v>87</v>
      </c>
      <c r="AQ72" s="57">
        <f>AO52</f>
        <v>100</v>
      </c>
      <c r="AR72" s="59">
        <f>AQ72/E17-1</f>
        <v>0</v>
      </c>
    </row>
    <row r="73" spans="2:44" ht="15.75" thickBot="1" x14ac:dyDescent="0.3">
      <c r="B73" s="6">
        <v>31</v>
      </c>
      <c r="C73" s="1">
        <v>1</v>
      </c>
      <c r="D73" s="14">
        <f t="shared" si="12"/>
        <v>0.14285714285714285</v>
      </c>
      <c r="E73" s="7">
        <f t="shared" si="7"/>
        <v>14.285714285714285</v>
      </c>
      <c r="F73" s="70">
        <v>56</v>
      </c>
      <c r="G73" s="66">
        <f t="shared" si="13"/>
        <v>50</v>
      </c>
      <c r="H73" s="27">
        <f t="shared" si="8"/>
        <v>28.560453192440743</v>
      </c>
      <c r="I73" s="27">
        <f t="shared" si="21"/>
        <v>5.135848704748068E-4</v>
      </c>
      <c r="J73" s="27">
        <f t="shared" si="9"/>
        <v>1</v>
      </c>
      <c r="K73" s="71">
        <f t="shared" si="10"/>
        <v>5.135848704748068E-4</v>
      </c>
      <c r="L73" s="27"/>
      <c r="M73" s="27"/>
      <c r="N73" s="27"/>
      <c r="O73" s="27"/>
      <c r="P73" s="102"/>
      <c r="T73" s="91">
        <v>0.05</v>
      </c>
      <c r="U73" s="65" t="s">
        <v>20</v>
      </c>
    </row>
    <row r="74" spans="2:44" ht="15.75" thickBot="1" x14ac:dyDescent="0.3">
      <c r="B74" s="6">
        <v>30</v>
      </c>
      <c r="C74" s="1">
        <v>1</v>
      </c>
      <c r="D74" s="14">
        <f t="shared" si="12"/>
        <v>0.11904761904761904</v>
      </c>
      <c r="E74" s="7">
        <f t="shared" si="7"/>
        <v>11.904761904761903</v>
      </c>
      <c r="F74" s="70">
        <v>57</v>
      </c>
      <c r="G74" s="66">
        <f t="shared" si="13"/>
        <v>35.714285714285708</v>
      </c>
      <c r="H74" s="27">
        <f t="shared" si="8"/>
        <v>20.197337096412035</v>
      </c>
      <c r="I74" s="27">
        <f t="shared" si="21"/>
        <v>3.6319615402119314E-4</v>
      </c>
      <c r="J74" s="27">
        <f t="shared" si="9"/>
        <v>1</v>
      </c>
      <c r="K74" s="71">
        <f t="shared" si="10"/>
        <v>3.6319615402119314E-4</v>
      </c>
      <c r="L74" s="27"/>
      <c r="M74" s="27"/>
      <c r="N74" s="27"/>
      <c r="O74" s="27"/>
      <c r="P74" s="102"/>
      <c r="R74" s="49" t="s">
        <v>9</v>
      </c>
      <c r="S74" s="106" t="s">
        <v>18</v>
      </c>
      <c r="T74" s="108"/>
      <c r="U74" s="40">
        <f>U26</f>
        <v>67</v>
      </c>
      <c r="V74" s="41">
        <f t="shared" ref="V74:AO74" si="45">V26</f>
        <v>68</v>
      </c>
      <c r="W74" s="41">
        <f t="shared" si="45"/>
        <v>69</v>
      </c>
      <c r="X74" s="41">
        <f t="shared" si="45"/>
        <v>70</v>
      </c>
      <c r="Y74" s="41">
        <f t="shared" si="45"/>
        <v>71</v>
      </c>
      <c r="Z74" s="41">
        <f t="shared" si="45"/>
        <v>72</v>
      </c>
      <c r="AA74" s="41">
        <f t="shared" si="45"/>
        <v>73</v>
      </c>
      <c r="AB74" s="41">
        <f t="shared" si="45"/>
        <v>74</v>
      </c>
      <c r="AC74" s="41">
        <f t="shared" si="45"/>
        <v>75</v>
      </c>
      <c r="AD74" s="41">
        <f t="shared" si="45"/>
        <v>76</v>
      </c>
      <c r="AE74" s="41">
        <f t="shared" si="45"/>
        <v>77</v>
      </c>
      <c r="AF74" s="41">
        <f t="shared" si="45"/>
        <v>78</v>
      </c>
      <c r="AG74" s="41">
        <f t="shared" si="45"/>
        <v>79</v>
      </c>
      <c r="AH74" s="41">
        <f t="shared" si="45"/>
        <v>80</v>
      </c>
      <c r="AI74" s="41">
        <f t="shared" si="45"/>
        <v>81</v>
      </c>
      <c r="AJ74" s="41">
        <f t="shared" si="45"/>
        <v>82</v>
      </c>
      <c r="AK74" s="41">
        <f t="shared" si="45"/>
        <v>83</v>
      </c>
      <c r="AL74" s="41">
        <f t="shared" si="45"/>
        <v>84</v>
      </c>
      <c r="AM74" s="41">
        <f t="shared" si="45"/>
        <v>85</v>
      </c>
      <c r="AN74" s="41">
        <f t="shared" si="45"/>
        <v>86</v>
      </c>
      <c r="AO74" s="42">
        <f t="shared" si="45"/>
        <v>87</v>
      </c>
    </row>
    <row r="75" spans="2:44" x14ac:dyDescent="0.25">
      <c r="B75" s="6">
        <v>29</v>
      </c>
      <c r="C75" s="1">
        <v>1</v>
      </c>
      <c r="D75" s="14">
        <f t="shared" si="12"/>
        <v>9.5238095238095233E-2</v>
      </c>
      <c r="E75" s="7">
        <f t="shared" si="7"/>
        <v>9.5238095238095237</v>
      </c>
      <c r="F75" s="70">
        <v>58</v>
      </c>
      <c r="G75" s="66">
        <f t="shared" si="13"/>
        <v>23.809523809523807</v>
      </c>
      <c r="H75" s="27">
        <f t="shared" si="8"/>
        <v>13.330913489652428</v>
      </c>
      <c r="I75" s="27">
        <f t="shared" si="21"/>
        <v>2.3972152793801303E-4</v>
      </c>
      <c r="J75" s="27">
        <f t="shared" si="9"/>
        <v>1</v>
      </c>
      <c r="K75" s="71">
        <f t="shared" si="10"/>
        <v>2.3972152793801303E-4</v>
      </c>
      <c r="L75" s="27"/>
      <c r="M75" s="27"/>
      <c r="N75" s="27"/>
      <c r="O75" s="27"/>
      <c r="P75" s="102"/>
      <c r="R75" s="52">
        <v>0</v>
      </c>
      <c r="S75" s="12"/>
      <c r="U75" s="53">
        <f>IF(U$26+$R75&gt;87,"",U$49*U28*EXP($R75*($C$7+$C$5*$C$4-(1/2)*$C$5^2*$C$6^2)+SQRT($R75)*$C$5*$C$6*NORMSINV($T$73)))</f>
        <v>100.99999999999999</v>
      </c>
      <c r="V75" s="54">
        <f t="shared" ref="V75:AO75" si="46">IF(V$26+$R75&gt;87,"",V$49*V28*EXP($R75*($C$7+$C$5*$C$4-(1/2)*$C$5^2*$C$6^2)+SQRT($R75)*$C$5*$C$6*NORMSINV($T$73)))</f>
        <v>101</v>
      </c>
      <c r="W75" s="54">
        <f t="shared" si="46"/>
        <v>101</v>
      </c>
      <c r="X75" s="54">
        <f t="shared" si="46"/>
        <v>101.00000000000001</v>
      </c>
      <c r="Y75" s="54">
        <f t="shared" si="46"/>
        <v>101.00000000000001</v>
      </c>
      <c r="Z75" s="54">
        <f t="shared" si="46"/>
        <v>101</v>
      </c>
      <c r="AA75" s="54">
        <f t="shared" si="46"/>
        <v>101</v>
      </c>
      <c r="AB75" s="54">
        <f t="shared" si="46"/>
        <v>101.00000000000001</v>
      </c>
      <c r="AC75" s="54">
        <f t="shared" si="46"/>
        <v>101</v>
      </c>
      <c r="AD75" s="54">
        <f t="shared" si="46"/>
        <v>101.00000000000001</v>
      </c>
      <c r="AE75" s="54">
        <f t="shared" si="46"/>
        <v>101.00000000000001</v>
      </c>
      <c r="AF75" s="54">
        <f t="shared" si="46"/>
        <v>101</v>
      </c>
      <c r="AG75" s="54">
        <f t="shared" si="46"/>
        <v>101</v>
      </c>
      <c r="AH75" s="54">
        <f t="shared" si="46"/>
        <v>101</v>
      </c>
      <c r="AI75" s="54">
        <f t="shared" si="46"/>
        <v>101</v>
      </c>
      <c r="AJ75" s="54">
        <f t="shared" si="46"/>
        <v>101</v>
      </c>
      <c r="AK75" s="54">
        <f t="shared" si="46"/>
        <v>100.99999999999999</v>
      </c>
      <c r="AL75" s="54">
        <f t="shared" si="46"/>
        <v>100.99999999999999</v>
      </c>
      <c r="AM75" s="54">
        <f t="shared" si="46"/>
        <v>101</v>
      </c>
      <c r="AN75" s="54">
        <f t="shared" si="46"/>
        <v>101.00000000000001</v>
      </c>
      <c r="AO75" s="55">
        <f t="shared" si="46"/>
        <v>100</v>
      </c>
    </row>
    <row r="76" spans="2:44" x14ac:dyDescent="0.25">
      <c r="B76" s="6">
        <v>28</v>
      </c>
      <c r="C76" s="1">
        <v>1</v>
      </c>
      <c r="D76" s="14">
        <f t="shared" si="12"/>
        <v>7.1428571428571425E-2</v>
      </c>
      <c r="E76" s="7">
        <f t="shared" si="7"/>
        <v>7.1428571428571423</v>
      </c>
      <c r="F76" s="70">
        <v>59</v>
      </c>
      <c r="G76" s="66">
        <f t="shared" si="13"/>
        <v>14.285714285714286</v>
      </c>
      <c r="H76" s="27">
        <f t="shared" si="8"/>
        <v>7.9189612104929585</v>
      </c>
      <c r="I76" s="27">
        <f t="shared" si="21"/>
        <v>1.4240175532867583E-4</v>
      </c>
      <c r="J76" s="27">
        <f t="shared" si="9"/>
        <v>1</v>
      </c>
      <c r="K76" s="71">
        <f t="shared" si="10"/>
        <v>1.4240175532867583E-4</v>
      </c>
      <c r="L76" s="27"/>
      <c r="M76" s="27"/>
      <c r="N76" s="27"/>
      <c r="O76" s="27"/>
      <c r="P76" s="102"/>
      <c r="R76" s="38">
        <v>1</v>
      </c>
      <c r="S76" s="13"/>
      <c r="U76" s="43">
        <f t="shared" ref="U76:AO76" si="47">IF(U$26+$R76&gt;87,"",U$49*U29*EXP($R76*($C$7+$C$5*$C$4-(1/2)*$C$5^2*$C$6^2)+SQRT($R76)*$C$5*$C$6*NORMSINV($T$73)))</f>
        <v>92.556250749155822</v>
      </c>
      <c r="V76" s="32">
        <f t="shared" si="47"/>
        <v>92.556250749155836</v>
      </c>
      <c r="W76" s="32">
        <f t="shared" si="47"/>
        <v>92.556250749155851</v>
      </c>
      <c r="X76" s="32">
        <f t="shared" si="47"/>
        <v>92.556250749155851</v>
      </c>
      <c r="Y76" s="32">
        <f t="shared" si="47"/>
        <v>92.556250749155836</v>
      </c>
      <c r="Z76" s="32">
        <f t="shared" si="47"/>
        <v>92.556250749155836</v>
      </c>
      <c r="AA76" s="32">
        <f t="shared" si="47"/>
        <v>92.556250749155836</v>
      </c>
      <c r="AB76" s="32">
        <f t="shared" si="47"/>
        <v>92.556250749155836</v>
      </c>
      <c r="AC76" s="32">
        <f t="shared" si="47"/>
        <v>92.556250749155836</v>
      </c>
      <c r="AD76" s="32">
        <f t="shared" si="47"/>
        <v>92.556250749155851</v>
      </c>
      <c r="AE76" s="32">
        <f t="shared" si="47"/>
        <v>92.556250749155851</v>
      </c>
      <c r="AF76" s="32">
        <f t="shared" si="47"/>
        <v>92.556250749155836</v>
      </c>
      <c r="AG76" s="32">
        <f t="shared" si="47"/>
        <v>92.556250749155836</v>
      </c>
      <c r="AH76" s="32">
        <f t="shared" si="47"/>
        <v>92.556250749155836</v>
      </c>
      <c r="AI76" s="32">
        <f t="shared" si="47"/>
        <v>92.556250749155836</v>
      </c>
      <c r="AJ76" s="32">
        <f t="shared" si="47"/>
        <v>92.556250749155836</v>
      </c>
      <c r="AK76" s="32">
        <f t="shared" si="47"/>
        <v>92.556250749155836</v>
      </c>
      <c r="AL76" s="32">
        <f t="shared" si="47"/>
        <v>92.556250749155836</v>
      </c>
      <c r="AM76" s="32">
        <f t="shared" si="47"/>
        <v>92.556250749155836</v>
      </c>
      <c r="AN76" s="32">
        <f t="shared" si="47"/>
        <v>92.556250749155851</v>
      </c>
      <c r="AO76" s="30" t="str">
        <f t="shared" si="47"/>
        <v/>
      </c>
    </row>
    <row r="77" spans="2:44" x14ac:dyDescent="0.25">
      <c r="B77" s="6">
        <v>27</v>
      </c>
      <c r="C77" s="1">
        <v>1</v>
      </c>
      <c r="D77" s="14">
        <f t="shared" si="12"/>
        <v>4.7619047619047616E-2</v>
      </c>
      <c r="E77" s="7">
        <f t="shared" si="7"/>
        <v>4.7619047619047619</v>
      </c>
      <c r="F77" s="70">
        <v>60</v>
      </c>
      <c r="G77" s="66">
        <f t="shared" si="13"/>
        <v>7.1428571428571423</v>
      </c>
      <c r="H77" s="27">
        <f t="shared" si="8"/>
        <v>3.9200831149573312</v>
      </c>
      <c r="I77" s="27">
        <f t="shared" si="21"/>
        <v>7.0492417094372592E-5</v>
      </c>
      <c r="J77" s="27">
        <f t="shared" si="9"/>
        <v>1</v>
      </c>
      <c r="K77" s="71">
        <f t="shared" si="10"/>
        <v>7.0492417094372592E-5</v>
      </c>
      <c r="L77" s="27"/>
      <c r="M77" s="27"/>
      <c r="N77" s="27"/>
      <c r="O77" s="27"/>
      <c r="P77" s="102"/>
      <c r="R77" s="38">
        <v>2</v>
      </c>
      <c r="S77" s="13"/>
      <c r="U77" s="43">
        <f t="shared" ref="U77:AO77" si="48">IF(U$26+$R77&gt;87,"",U$49*U30*EXP($R77*($C$7+$C$5*$C$4-(1/2)*$C$5^2*$C$6^2)+SQRT($R77)*$C$5*$C$6*NORMSINV($T$73)))</f>
        <v>91.723452381340039</v>
      </c>
      <c r="V77" s="32">
        <f t="shared" si="48"/>
        <v>91.723452381340053</v>
      </c>
      <c r="W77" s="32">
        <f t="shared" si="48"/>
        <v>91.723452381340053</v>
      </c>
      <c r="X77" s="32">
        <f t="shared" si="48"/>
        <v>91.723452381340053</v>
      </c>
      <c r="Y77" s="32">
        <f t="shared" si="48"/>
        <v>91.723452381340053</v>
      </c>
      <c r="Z77" s="32">
        <f t="shared" si="48"/>
        <v>91.723452381340039</v>
      </c>
      <c r="AA77" s="32">
        <f t="shared" si="48"/>
        <v>91.723452381340053</v>
      </c>
      <c r="AB77" s="32">
        <f t="shared" si="48"/>
        <v>91.723452381340067</v>
      </c>
      <c r="AC77" s="32">
        <f t="shared" si="48"/>
        <v>91.723452381340067</v>
      </c>
      <c r="AD77" s="32">
        <f t="shared" si="48"/>
        <v>91.723452381340067</v>
      </c>
      <c r="AE77" s="32">
        <f t="shared" si="48"/>
        <v>91.723452381340067</v>
      </c>
      <c r="AF77" s="32">
        <f t="shared" si="48"/>
        <v>91.723452381340053</v>
      </c>
      <c r="AG77" s="32">
        <f t="shared" si="48"/>
        <v>91.723452381340039</v>
      </c>
      <c r="AH77" s="32">
        <f t="shared" si="48"/>
        <v>91.723452381340039</v>
      </c>
      <c r="AI77" s="32">
        <f t="shared" si="48"/>
        <v>91.723452381340053</v>
      </c>
      <c r="AJ77" s="32">
        <f t="shared" si="48"/>
        <v>91.723452381340053</v>
      </c>
      <c r="AK77" s="32">
        <f t="shared" si="48"/>
        <v>91.723452381340053</v>
      </c>
      <c r="AL77" s="32">
        <f t="shared" si="48"/>
        <v>91.723452381340053</v>
      </c>
      <c r="AM77" s="32">
        <f t="shared" si="48"/>
        <v>91.723452381340053</v>
      </c>
      <c r="AN77" s="32" t="str">
        <f t="shared" si="48"/>
        <v/>
      </c>
      <c r="AO77" s="30" t="str">
        <f t="shared" si="48"/>
        <v/>
      </c>
    </row>
    <row r="78" spans="2:44" x14ac:dyDescent="0.25">
      <c r="B78" s="6">
        <v>26</v>
      </c>
      <c r="C78" s="1">
        <v>1</v>
      </c>
      <c r="D78" s="14">
        <f t="shared" ref="D78:D79" si="49">IF((B78-25)/42&gt;1,1,(B78-25)/42)</f>
        <v>2.3809523809523808E-2</v>
      </c>
      <c r="E78" s="7">
        <f t="shared" ref="E78:E79" si="50">D78*100</f>
        <v>2.3809523809523809</v>
      </c>
      <c r="F78" s="70">
        <v>61</v>
      </c>
      <c r="G78" s="66">
        <f t="shared" si="13"/>
        <v>2.3809523809523809</v>
      </c>
      <c r="H78" s="27">
        <f t="shared" ref="H78:H79" si="51">G78*EXP(-$C$7*F78)</f>
        <v>1.2936925454154757</v>
      </c>
      <c r="I78" s="27">
        <f t="shared" ref="I78:I79" si="52">H78/$H$80</f>
        <v>2.326366860828687E-5</v>
      </c>
      <c r="J78" s="27">
        <f t="shared" ref="J78:J79" si="53">IF(F78&lt;$C$3,F78/$C$3,1)</f>
        <v>1</v>
      </c>
      <c r="K78" s="71">
        <f t="shared" ref="K78:K79" si="54">I78*J78</f>
        <v>2.326366860828687E-5</v>
      </c>
      <c r="L78" s="67"/>
      <c r="M78" s="67"/>
      <c r="N78" s="67"/>
      <c r="O78" s="67"/>
      <c r="P78" s="102"/>
      <c r="R78" s="38">
        <v>3</v>
      </c>
      <c r="S78" s="13"/>
      <c r="U78" s="43">
        <f t="shared" ref="U78:AO78" si="55">IF(U$26+$R78&gt;87,"",U$49*U31*EXP($R78*($C$7+$C$5*$C$4-(1/2)*$C$5^2*$C$6^2)+SQRT($R78)*$C$5*$C$6*NORMSINV($T$73)))</f>
        <v>90.698360763613863</v>
      </c>
      <c r="V78" s="32">
        <f t="shared" si="55"/>
        <v>90.698360763613863</v>
      </c>
      <c r="W78" s="32">
        <f t="shared" si="55"/>
        <v>90.698360763613863</v>
      </c>
      <c r="X78" s="32">
        <f t="shared" si="55"/>
        <v>90.698360763613877</v>
      </c>
      <c r="Y78" s="32">
        <f t="shared" si="55"/>
        <v>90.698360763613877</v>
      </c>
      <c r="Z78" s="32">
        <f t="shared" si="55"/>
        <v>90.698360763613877</v>
      </c>
      <c r="AA78" s="32">
        <f t="shared" si="55"/>
        <v>90.698360763613877</v>
      </c>
      <c r="AB78" s="32">
        <f t="shared" si="55"/>
        <v>90.698360763613877</v>
      </c>
      <c r="AC78" s="32">
        <f t="shared" si="55"/>
        <v>90.698360763613877</v>
      </c>
      <c r="AD78" s="32">
        <f t="shared" si="55"/>
        <v>90.698360763613877</v>
      </c>
      <c r="AE78" s="32">
        <f t="shared" si="55"/>
        <v>90.698360763613891</v>
      </c>
      <c r="AF78" s="32">
        <f t="shared" si="55"/>
        <v>90.698360763613877</v>
      </c>
      <c r="AG78" s="32">
        <f t="shared" si="55"/>
        <v>90.698360763613863</v>
      </c>
      <c r="AH78" s="32">
        <f t="shared" si="55"/>
        <v>90.698360763613863</v>
      </c>
      <c r="AI78" s="32">
        <f t="shared" si="55"/>
        <v>90.698360763613877</v>
      </c>
      <c r="AJ78" s="32">
        <f t="shared" si="55"/>
        <v>90.698360763613863</v>
      </c>
      <c r="AK78" s="32">
        <f t="shared" si="55"/>
        <v>90.698360763613863</v>
      </c>
      <c r="AL78" s="32">
        <f t="shared" si="55"/>
        <v>90.698360763613863</v>
      </c>
      <c r="AM78" s="32" t="str">
        <f t="shared" si="55"/>
        <v/>
      </c>
      <c r="AN78" s="32" t="str">
        <f t="shared" si="55"/>
        <v/>
      </c>
      <c r="AO78" s="30" t="str">
        <f t="shared" si="55"/>
        <v/>
      </c>
    </row>
    <row r="79" spans="2:44" ht="15.75" thickBot="1" x14ac:dyDescent="0.3">
      <c r="B79" s="8">
        <v>25</v>
      </c>
      <c r="C79" s="1">
        <v>1</v>
      </c>
      <c r="D79" s="15">
        <f t="shared" si="49"/>
        <v>0</v>
      </c>
      <c r="E79" s="10">
        <f t="shared" si="50"/>
        <v>0</v>
      </c>
      <c r="F79" s="72">
        <v>62</v>
      </c>
      <c r="G79" s="73">
        <f t="shared" si="13"/>
        <v>0</v>
      </c>
      <c r="H79" s="28">
        <f t="shared" si="51"/>
        <v>0</v>
      </c>
      <c r="I79" s="28">
        <f t="shared" si="52"/>
        <v>0</v>
      </c>
      <c r="J79" s="28">
        <f t="shared" si="53"/>
        <v>1</v>
      </c>
      <c r="K79" s="74">
        <f t="shared" si="54"/>
        <v>0</v>
      </c>
      <c r="P79" s="102"/>
      <c r="R79" s="38">
        <v>4</v>
      </c>
      <c r="S79" s="13"/>
      <c r="U79" s="43">
        <f t="shared" ref="U79:AO79" si="56">IF(U$26+$R79&gt;87,"",U$49*U32*EXP($R79*($C$7+$C$5*$C$4-(1/2)*$C$5^2*$C$6^2)+SQRT($R79)*$C$5*$C$6*NORMSINV($T$73)))</f>
        <v>90.050065031046614</v>
      </c>
      <c r="V79" s="32">
        <f t="shared" si="56"/>
        <v>90.050065031046614</v>
      </c>
      <c r="W79" s="32">
        <f t="shared" si="56"/>
        <v>90.050065031046628</v>
      </c>
      <c r="X79" s="32">
        <f t="shared" si="56"/>
        <v>90.050065031046628</v>
      </c>
      <c r="Y79" s="32">
        <f t="shared" si="56"/>
        <v>90.050065031046628</v>
      </c>
      <c r="Z79" s="32">
        <f t="shared" si="56"/>
        <v>90.050065031046628</v>
      </c>
      <c r="AA79" s="32">
        <f t="shared" si="56"/>
        <v>90.050065031046628</v>
      </c>
      <c r="AB79" s="32">
        <f t="shared" si="56"/>
        <v>90.050065031046628</v>
      </c>
      <c r="AC79" s="32">
        <f t="shared" si="56"/>
        <v>90.050065031046628</v>
      </c>
      <c r="AD79" s="32">
        <f t="shared" si="56"/>
        <v>90.050065031046643</v>
      </c>
      <c r="AE79" s="32">
        <f t="shared" si="56"/>
        <v>90.050065031046643</v>
      </c>
      <c r="AF79" s="32">
        <f t="shared" si="56"/>
        <v>90.050065031046628</v>
      </c>
      <c r="AG79" s="32">
        <f t="shared" si="56"/>
        <v>90.050065031046614</v>
      </c>
      <c r="AH79" s="32">
        <f t="shared" si="56"/>
        <v>90.050065031046628</v>
      </c>
      <c r="AI79" s="32">
        <f t="shared" si="56"/>
        <v>90.050065031046614</v>
      </c>
      <c r="AJ79" s="32">
        <f t="shared" si="56"/>
        <v>90.050065031046614</v>
      </c>
      <c r="AK79" s="32">
        <f t="shared" si="56"/>
        <v>90.050065031046614</v>
      </c>
      <c r="AL79" s="32" t="str">
        <f t="shared" si="56"/>
        <v/>
      </c>
      <c r="AM79" s="32" t="str">
        <f t="shared" si="56"/>
        <v/>
      </c>
      <c r="AN79" s="32" t="str">
        <f t="shared" si="56"/>
        <v/>
      </c>
      <c r="AO79" s="30" t="str">
        <f t="shared" si="56"/>
        <v/>
      </c>
    </row>
    <row r="80" spans="2:44" ht="15.75" thickBot="1" x14ac:dyDescent="0.3">
      <c r="H80" s="93">
        <f>SUM(H17:H79)</f>
        <v>55609.99716762828</v>
      </c>
      <c r="P80" s="102"/>
      <c r="R80" s="38">
        <v>5</v>
      </c>
      <c r="S80" s="13"/>
      <c r="T80" s="14"/>
      <c r="U80" s="43">
        <f t="shared" ref="U80:AO80" si="57">IF(U$26+$R80&gt;87,"",U$49*U33*EXP($R80*($C$7+$C$5*$C$4-(1/2)*$C$5^2*$C$6^2)+SQRT($R80)*$C$5*$C$6*NORMSINV($T$73)))</f>
        <v>89.637804307178328</v>
      </c>
      <c r="V80" s="32">
        <f t="shared" si="57"/>
        <v>89.637804307178328</v>
      </c>
      <c r="W80" s="32">
        <f t="shared" si="57"/>
        <v>89.637804307178342</v>
      </c>
      <c r="X80" s="32">
        <f t="shared" si="57"/>
        <v>89.637804307178342</v>
      </c>
      <c r="Y80" s="32">
        <f t="shared" si="57"/>
        <v>89.637804307178342</v>
      </c>
      <c r="Z80" s="32">
        <f t="shared" si="57"/>
        <v>89.637804307178342</v>
      </c>
      <c r="AA80" s="32">
        <f t="shared" si="57"/>
        <v>89.637804307178328</v>
      </c>
      <c r="AB80" s="32">
        <f t="shared" si="57"/>
        <v>89.637804307178342</v>
      </c>
      <c r="AC80" s="32">
        <f t="shared" si="57"/>
        <v>89.637804307178342</v>
      </c>
      <c r="AD80" s="32">
        <f t="shared" si="57"/>
        <v>89.637804307178357</v>
      </c>
      <c r="AE80" s="32">
        <f t="shared" si="57"/>
        <v>89.637804307178342</v>
      </c>
      <c r="AF80" s="32">
        <f t="shared" si="57"/>
        <v>89.637804307178342</v>
      </c>
      <c r="AG80" s="32">
        <f t="shared" si="57"/>
        <v>89.637804307178328</v>
      </c>
      <c r="AH80" s="32">
        <f t="shared" si="57"/>
        <v>89.637804307178328</v>
      </c>
      <c r="AI80" s="32">
        <f t="shared" si="57"/>
        <v>89.637804307178328</v>
      </c>
      <c r="AJ80" s="32">
        <f t="shared" si="57"/>
        <v>89.637804307178328</v>
      </c>
      <c r="AK80" s="32" t="str">
        <f t="shared" si="57"/>
        <v/>
      </c>
      <c r="AL80" s="32" t="str">
        <f t="shared" si="57"/>
        <v/>
      </c>
      <c r="AM80" s="32" t="str">
        <f t="shared" si="57"/>
        <v/>
      </c>
      <c r="AN80" s="32" t="str">
        <f t="shared" si="57"/>
        <v/>
      </c>
      <c r="AO80" s="30" t="str">
        <f t="shared" si="57"/>
        <v/>
      </c>
    </row>
    <row r="81" spans="16:41" x14ac:dyDescent="0.25">
      <c r="P81" s="102"/>
      <c r="R81" s="38">
        <v>6</v>
      </c>
      <c r="S81" s="13"/>
      <c r="T81" s="14"/>
      <c r="U81" s="43">
        <f t="shared" ref="U81:AO81" si="58">IF(U$26+$R81&gt;87,"",U$49*U34*EXP($R81*($C$7+$C$5*$C$4-(1/2)*$C$5^2*$C$6^2)+SQRT($R81)*$C$5*$C$6*NORMSINV($T$73)))</f>
        <v>89.390490112290721</v>
      </c>
      <c r="V81" s="32">
        <f t="shared" si="58"/>
        <v>89.390490112290735</v>
      </c>
      <c r="W81" s="32">
        <f t="shared" si="58"/>
        <v>89.390490112290749</v>
      </c>
      <c r="X81" s="32">
        <f t="shared" si="58"/>
        <v>89.390490112290749</v>
      </c>
      <c r="Y81" s="32">
        <f t="shared" si="58"/>
        <v>89.390490112290749</v>
      </c>
      <c r="Z81" s="32">
        <f t="shared" si="58"/>
        <v>89.390490112290749</v>
      </c>
      <c r="AA81" s="32">
        <f t="shared" si="58"/>
        <v>89.390490112290735</v>
      </c>
      <c r="AB81" s="32">
        <f t="shared" si="58"/>
        <v>89.390490112290749</v>
      </c>
      <c r="AC81" s="32">
        <f t="shared" si="58"/>
        <v>89.390490112290749</v>
      </c>
      <c r="AD81" s="32">
        <f t="shared" si="58"/>
        <v>89.390490112290749</v>
      </c>
      <c r="AE81" s="32">
        <f t="shared" si="58"/>
        <v>89.390490112290763</v>
      </c>
      <c r="AF81" s="32">
        <f t="shared" si="58"/>
        <v>89.390490112290735</v>
      </c>
      <c r="AG81" s="32">
        <f t="shared" si="58"/>
        <v>89.390490112290735</v>
      </c>
      <c r="AH81" s="32">
        <f t="shared" si="58"/>
        <v>89.390490112290735</v>
      </c>
      <c r="AI81" s="32">
        <f t="shared" si="58"/>
        <v>89.390490112290735</v>
      </c>
      <c r="AJ81" s="32" t="str">
        <f t="shared" si="58"/>
        <v/>
      </c>
      <c r="AK81" s="32" t="str">
        <f t="shared" si="58"/>
        <v/>
      </c>
      <c r="AL81" s="32" t="str">
        <f t="shared" si="58"/>
        <v/>
      </c>
      <c r="AM81" s="32" t="str">
        <f t="shared" si="58"/>
        <v/>
      </c>
      <c r="AN81" s="32" t="str">
        <f t="shared" si="58"/>
        <v/>
      </c>
      <c r="AO81" s="30" t="str">
        <f t="shared" si="58"/>
        <v/>
      </c>
    </row>
    <row r="82" spans="16:41" x14ac:dyDescent="0.25">
      <c r="P82" s="102"/>
      <c r="R82" s="38">
        <v>7</v>
      </c>
      <c r="S82" s="13"/>
      <c r="T82" s="14"/>
      <c r="U82" s="43">
        <f t="shared" ref="U82:AO82" si="59">IF(U$26+$R82&gt;87,"",U$49*U35*EXP($R82*($C$7+$C$5*$C$4-(1/2)*$C$5^2*$C$6^2)+SQRT($R82)*$C$5*$C$6*NORMSINV($T$73)))</f>
        <v>89.266519271831243</v>
      </c>
      <c r="V82" s="32">
        <f t="shared" si="59"/>
        <v>89.266519271831243</v>
      </c>
      <c r="W82" s="32">
        <f t="shared" si="59"/>
        <v>89.266519271831257</v>
      </c>
      <c r="X82" s="32">
        <f t="shared" si="59"/>
        <v>89.266519271831257</v>
      </c>
      <c r="Y82" s="32">
        <f t="shared" si="59"/>
        <v>89.266519271831257</v>
      </c>
      <c r="Z82" s="32">
        <f t="shared" si="59"/>
        <v>89.266519271831257</v>
      </c>
      <c r="AA82" s="32">
        <f t="shared" si="59"/>
        <v>89.266519271831243</v>
      </c>
      <c r="AB82" s="32">
        <f t="shared" si="59"/>
        <v>89.266519271831271</v>
      </c>
      <c r="AC82" s="32">
        <f t="shared" si="59"/>
        <v>89.266519271831257</v>
      </c>
      <c r="AD82" s="32">
        <f t="shared" si="59"/>
        <v>89.266519271831257</v>
      </c>
      <c r="AE82" s="32">
        <f t="shared" si="59"/>
        <v>89.266519271831257</v>
      </c>
      <c r="AF82" s="32">
        <f t="shared" si="59"/>
        <v>89.266519271831243</v>
      </c>
      <c r="AG82" s="32">
        <f t="shared" si="59"/>
        <v>89.266519271831257</v>
      </c>
      <c r="AH82" s="32">
        <f t="shared" si="59"/>
        <v>89.266519271831243</v>
      </c>
      <c r="AI82" s="32" t="str">
        <f t="shared" si="59"/>
        <v/>
      </c>
      <c r="AJ82" s="32" t="str">
        <f t="shared" si="59"/>
        <v/>
      </c>
      <c r="AK82" s="32" t="str">
        <f t="shared" si="59"/>
        <v/>
      </c>
      <c r="AL82" s="32" t="str">
        <f t="shared" si="59"/>
        <v/>
      </c>
      <c r="AM82" s="32" t="str">
        <f t="shared" si="59"/>
        <v/>
      </c>
      <c r="AN82" s="32" t="str">
        <f t="shared" si="59"/>
        <v/>
      </c>
      <c r="AO82" s="30" t="str">
        <f t="shared" si="59"/>
        <v/>
      </c>
    </row>
    <row r="83" spans="16:41" x14ac:dyDescent="0.25">
      <c r="P83" s="102"/>
      <c r="R83" s="38">
        <v>8</v>
      </c>
      <c r="S83" s="13"/>
      <c r="T83" s="14"/>
      <c r="U83" s="43">
        <f t="shared" ref="U83:AO83" si="60">IF(U$26+$R83&gt;87,"",U$49*U36*EXP($R83*($C$7+$C$5*$C$4-(1/2)*$C$5^2*$C$6^2)+SQRT($R83)*$C$5*$C$6*NORMSINV($T$73)))</f>
        <v>89.23918077396462</v>
      </c>
      <c r="V83" s="32">
        <f t="shared" si="60"/>
        <v>89.23918077396462</v>
      </c>
      <c r="W83" s="32">
        <f t="shared" si="60"/>
        <v>89.239180773964648</v>
      </c>
      <c r="X83" s="32">
        <f t="shared" si="60"/>
        <v>89.239180773964634</v>
      </c>
      <c r="Y83" s="32">
        <f t="shared" si="60"/>
        <v>89.239180773964634</v>
      </c>
      <c r="Z83" s="32">
        <f t="shared" si="60"/>
        <v>89.239180773964634</v>
      </c>
      <c r="AA83" s="32">
        <f t="shared" si="60"/>
        <v>89.23918077396462</v>
      </c>
      <c r="AB83" s="32">
        <f t="shared" si="60"/>
        <v>89.239180773964634</v>
      </c>
      <c r="AC83" s="32">
        <f t="shared" si="60"/>
        <v>89.239180773964634</v>
      </c>
      <c r="AD83" s="32">
        <f t="shared" si="60"/>
        <v>89.239180773964648</v>
      </c>
      <c r="AE83" s="32">
        <f t="shared" si="60"/>
        <v>89.239180773964648</v>
      </c>
      <c r="AF83" s="32">
        <f t="shared" si="60"/>
        <v>89.23918077396462</v>
      </c>
      <c r="AG83" s="32">
        <f t="shared" si="60"/>
        <v>89.239180773964634</v>
      </c>
      <c r="AH83" s="32" t="str">
        <f t="shared" si="60"/>
        <v/>
      </c>
      <c r="AI83" s="32" t="str">
        <f t="shared" si="60"/>
        <v/>
      </c>
      <c r="AJ83" s="32" t="str">
        <f t="shared" si="60"/>
        <v/>
      </c>
      <c r="AK83" s="32" t="str">
        <f t="shared" si="60"/>
        <v/>
      </c>
      <c r="AL83" s="32" t="str">
        <f t="shared" si="60"/>
        <v/>
      </c>
      <c r="AM83" s="32" t="str">
        <f t="shared" si="60"/>
        <v/>
      </c>
      <c r="AN83" s="32" t="str">
        <f t="shared" si="60"/>
        <v/>
      </c>
      <c r="AO83" s="30" t="str">
        <f t="shared" si="60"/>
        <v/>
      </c>
    </row>
    <row r="84" spans="16:41" x14ac:dyDescent="0.25">
      <c r="P84" s="102"/>
      <c r="R84" s="38">
        <v>9</v>
      </c>
      <c r="S84" s="13"/>
      <c r="T84" s="14"/>
      <c r="U84" s="43">
        <f t="shared" ref="U84:AO84" si="61">IF(U$26+$R84&gt;87,"",U$49*U37*EXP($R84*($C$7+$C$5*$C$4-(1/2)*$C$5^2*$C$6^2)+SQRT($R84)*$C$5*$C$6*NORMSINV($T$73)))</f>
        <v>89.290189492044661</v>
      </c>
      <c r="V84" s="32">
        <f t="shared" si="61"/>
        <v>89.290189492044675</v>
      </c>
      <c r="W84" s="32">
        <f t="shared" si="61"/>
        <v>89.290189492044675</v>
      </c>
      <c r="X84" s="32">
        <f t="shared" si="61"/>
        <v>89.290189492044675</v>
      </c>
      <c r="Y84" s="32">
        <f t="shared" si="61"/>
        <v>89.290189492044675</v>
      </c>
      <c r="Z84" s="32">
        <f t="shared" si="61"/>
        <v>89.290189492044675</v>
      </c>
      <c r="AA84" s="32">
        <f t="shared" si="61"/>
        <v>89.290189492044675</v>
      </c>
      <c r="AB84" s="32">
        <f t="shared" si="61"/>
        <v>89.290189492044675</v>
      </c>
      <c r="AC84" s="32">
        <f t="shared" si="61"/>
        <v>89.290189492044675</v>
      </c>
      <c r="AD84" s="32">
        <f t="shared" si="61"/>
        <v>89.290189492044675</v>
      </c>
      <c r="AE84" s="32">
        <f t="shared" si="61"/>
        <v>89.290189492044689</v>
      </c>
      <c r="AF84" s="32">
        <f t="shared" si="61"/>
        <v>89.290189492044675</v>
      </c>
      <c r="AG84" s="32" t="str">
        <f t="shared" si="61"/>
        <v/>
      </c>
      <c r="AH84" s="32" t="str">
        <f t="shared" si="61"/>
        <v/>
      </c>
      <c r="AI84" s="32" t="str">
        <f t="shared" si="61"/>
        <v/>
      </c>
      <c r="AJ84" s="32" t="str">
        <f t="shared" si="61"/>
        <v/>
      </c>
      <c r="AK84" s="32" t="str">
        <f t="shared" si="61"/>
        <v/>
      </c>
      <c r="AL84" s="32" t="str">
        <f t="shared" si="61"/>
        <v/>
      </c>
      <c r="AM84" s="32" t="str">
        <f t="shared" si="61"/>
        <v/>
      </c>
      <c r="AN84" s="32" t="str">
        <f t="shared" si="61"/>
        <v/>
      </c>
      <c r="AO84" s="30" t="str">
        <f t="shared" si="61"/>
        <v/>
      </c>
    </row>
    <row r="85" spans="16:41" x14ac:dyDescent="0.25">
      <c r="P85" s="102"/>
      <c r="R85" s="38">
        <v>10</v>
      </c>
      <c r="S85" s="13"/>
      <c r="T85" s="14"/>
      <c r="U85" s="43">
        <f t="shared" ref="U85:AO85" si="62">IF(U$26+$R85&gt;87,"",U$49*U38*EXP($R85*($C$7+$C$5*$C$4-(1/2)*$C$5^2*$C$6^2)+SQRT($R85)*$C$5*$C$6*NORMSINV($T$73)))</f>
        <v>89.40642393021821</v>
      </c>
      <c r="V85" s="32">
        <f t="shared" si="62"/>
        <v>89.40642393021821</v>
      </c>
      <c r="W85" s="32">
        <f t="shared" si="62"/>
        <v>89.40642393021821</v>
      </c>
      <c r="X85" s="32">
        <f t="shared" si="62"/>
        <v>89.406423930218224</v>
      </c>
      <c r="Y85" s="32">
        <f t="shared" si="62"/>
        <v>89.406423930218224</v>
      </c>
      <c r="Z85" s="32">
        <f t="shared" si="62"/>
        <v>89.40642393021821</v>
      </c>
      <c r="AA85" s="32">
        <f t="shared" si="62"/>
        <v>89.406423930218224</v>
      </c>
      <c r="AB85" s="32">
        <f t="shared" si="62"/>
        <v>89.406423930218224</v>
      </c>
      <c r="AC85" s="32">
        <f t="shared" si="62"/>
        <v>89.40642393021821</v>
      </c>
      <c r="AD85" s="32">
        <f t="shared" si="62"/>
        <v>89.406423930218224</v>
      </c>
      <c r="AE85" s="32">
        <f t="shared" si="62"/>
        <v>89.406423930218224</v>
      </c>
      <c r="AF85" s="32" t="str">
        <f t="shared" si="62"/>
        <v/>
      </c>
      <c r="AG85" s="32" t="str">
        <f t="shared" si="62"/>
        <v/>
      </c>
      <c r="AH85" s="32" t="str">
        <f t="shared" si="62"/>
        <v/>
      </c>
      <c r="AI85" s="32" t="str">
        <f t="shared" si="62"/>
        <v/>
      </c>
      <c r="AJ85" s="32" t="str">
        <f t="shared" si="62"/>
        <v/>
      </c>
      <c r="AK85" s="32" t="str">
        <f t="shared" si="62"/>
        <v/>
      </c>
      <c r="AL85" s="32" t="str">
        <f t="shared" si="62"/>
        <v/>
      </c>
      <c r="AM85" s="32" t="str">
        <f t="shared" si="62"/>
        <v/>
      </c>
      <c r="AN85" s="32" t="str">
        <f t="shared" si="62"/>
        <v/>
      </c>
      <c r="AO85" s="30" t="str">
        <f t="shared" si="62"/>
        <v/>
      </c>
    </row>
    <row r="86" spans="16:41" x14ac:dyDescent="0.25">
      <c r="P86" s="102"/>
      <c r="R86" s="38">
        <v>11</v>
      </c>
      <c r="S86" s="13"/>
      <c r="T86" s="14"/>
      <c r="U86" s="43">
        <f t="shared" ref="U86:AO86" si="63">IF(U$26+$R86&gt;87,"",U$49*U39*EXP($R86*($C$7+$C$5*$C$4-(1/2)*$C$5^2*$C$6^2)+SQRT($R86)*$C$5*$C$6*NORMSINV($T$73)))</f>
        <v>89.05450640557244</v>
      </c>
      <c r="V86" s="32">
        <f t="shared" si="63"/>
        <v>89.05450640557244</v>
      </c>
      <c r="W86" s="32">
        <f t="shared" si="63"/>
        <v>89.054506405572454</v>
      </c>
      <c r="X86" s="32">
        <f t="shared" si="63"/>
        <v>89.054506405572468</v>
      </c>
      <c r="Y86" s="32">
        <f t="shared" si="63"/>
        <v>89.054506405572454</v>
      </c>
      <c r="Z86" s="32">
        <f t="shared" si="63"/>
        <v>89.054506405572454</v>
      </c>
      <c r="AA86" s="32">
        <f t="shared" si="63"/>
        <v>89.05450640557244</v>
      </c>
      <c r="AB86" s="32">
        <f t="shared" si="63"/>
        <v>89.054506405572468</v>
      </c>
      <c r="AC86" s="32">
        <f t="shared" si="63"/>
        <v>89.054506405572454</v>
      </c>
      <c r="AD86" s="32">
        <f t="shared" si="63"/>
        <v>89.054506405572454</v>
      </c>
      <c r="AE86" s="32" t="str">
        <f t="shared" si="63"/>
        <v/>
      </c>
      <c r="AF86" s="32" t="str">
        <f t="shared" si="63"/>
        <v/>
      </c>
      <c r="AG86" s="32" t="str">
        <f t="shared" si="63"/>
        <v/>
      </c>
      <c r="AH86" s="32" t="str">
        <f t="shared" si="63"/>
        <v/>
      </c>
      <c r="AI86" s="32" t="str">
        <f t="shared" si="63"/>
        <v/>
      </c>
      <c r="AJ86" s="32" t="str">
        <f t="shared" si="63"/>
        <v/>
      </c>
      <c r="AK86" s="32" t="str">
        <f t="shared" si="63"/>
        <v/>
      </c>
      <c r="AL86" s="32" t="str">
        <f t="shared" si="63"/>
        <v/>
      </c>
      <c r="AM86" s="32" t="str">
        <f t="shared" si="63"/>
        <v/>
      </c>
      <c r="AN86" s="32" t="str">
        <f t="shared" si="63"/>
        <v/>
      </c>
      <c r="AO86" s="30" t="str">
        <f t="shared" si="63"/>
        <v/>
      </c>
    </row>
    <row r="87" spans="16:41" x14ac:dyDescent="0.25">
      <c r="P87" s="102"/>
      <c r="R87" s="38">
        <v>12</v>
      </c>
      <c r="S87" s="13"/>
      <c r="T87" s="14"/>
      <c r="U87" s="43">
        <f t="shared" ref="U87:AO87" si="64">IF(U$26+$R87&gt;87,"",U$49*U40*EXP($R87*($C$7+$C$5*$C$4-(1/2)*$C$5^2*$C$6^2)+SQRT($R87)*$C$5*$C$6*NORMSINV($T$73)))</f>
        <v>88.75410885921093</v>
      </c>
      <c r="V87" s="32">
        <f t="shared" si="64"/>
        <v>88.754108859210916</v>
      </c>
      <c r="W87" s="32">
        <f t="shared" si="64"/>
        <v>88.754108859210945</v>
      </c>
      <c r="X87" s="32">
        <f t="shared" si="64"/>
        <v>88.754108859210945</v>
      </c>
      <c r="Y87" s="32">
        <f t="shared" si="64"/>
        <v>88.754108859210945</v>
      </c>
      <c r="Z87" s="32">
        <f t="shared" si="64"/>
        <v>88.754108859210945</v>
      </c>
      <c r="AA87" s="32">
        <f t="shared" si="64"/>
        <v>88.75410885921093</v>
      </c>
      <c r="AB87" s="32">
        <f t="shared" si="64"/>
        <v>88.754108859210945</v>
      </c>
      <c r="AC87" s="32">
        <f t="shared" si="64"/>
        <v>88.754108859210945</v>
      </c>
      <c r="AD87" s="32" t="str">
        <f t="shared" si="64"/>
        <v/>
      </c>
      <c r="AE87" s="32" t="str">
        <f t="shared" si="64"/>
        <v/>
      </c>
      <c r="AF87" s="32" t="str">
        <f t="shared" si="64"/>
        <v/>
      </c>
      <c r="AG87" s="32" t="str">
        <f t="shared" si="64"/>
        <v/>
      </c>
      <c r="AH87" s="32" t="str">
        <f t="shared" si="64"/>
        <v/>
      </c>
      <c r="AI87" s="32" t="str">
        <f t="shared" si="64"/>
        <v/>
      </c>
      <c r="AJ87" s="32" t="str">
        <f t="shared" si="64"/>
        <v/>
      </c>
      <c r="AK87" s="32" t="str">
        <f t="shared" si="64"/>
        <v/>
      </c>
      <c r="AL87" s="32" t="str">
        <f t="shared" si="64"/>
        <v/>
      </c>
      <c r="AM87" s="32" t="str">
        <f t="shared" si="64"/>
        <v/>
      </c>
      <c r="AN87" s="32" t="str">
        <f t="shared" si="64"/>
        <v/>
      </c>
      <c r="AO87" s="30" t="str">
        <f t="shared" si="64"/>
        <v/>
      </c>
    </row>
    <row r="88" spans="16:41" x14ac:dyDescent="0.25">
      <c r="P88" s="102"/>
      <c r="R88" s="38">
        <v>13</v>
      </c>
      <c r="S88" s="13"/>
      <c r="T88" s="14"/>
      <c r="U88" s="43">
        <f t="shared" ref="U88:AO88" si="65">IF(U$26+$R88&gt;87,"",U$49*U41*EXP($R88*($C$7+$C$5*$C$4-(1/2)*$C$5^2*$C$6^2)+SQRT($R88)*$C$5*$C$6*NORMSINV($T$73)))</f>
        <v>88.498581616045641</v>
      </c>
      <c r="V88" s="32">
        <f t="shared" si="65"/>
        <v>88.498581616045641</v>
      </c>
      <c r="W88" s="32">
        <f t="shared" si="65"/>
        <v>88.498581616045655</v>
      </c>
      <c r="X88" s="32">
        <f t="shared" si="65"/>
        <v>88.498581616045655</v>
      </c>
      <c r="Y88" s="32">
        <f t="shared" si="65"/>
        <v>88.498581616045655</v>
      </c>
      <c r="Z88" s="32">
        <f t="shared" si="65"/>
        <v>88.498581616045655</v>
      </c>
      <c r="AA88" s="32">
        <f t="shared" si="65"/>
        <v>88.498581616045641</v>
      </c>
      <c r="AB88" s="32">
        <f t="shared" si="65"/>
        <v>88.498581616045669</v>
      </c>
      <c r="AC88" s="32" t="str">
        <f t="shared" si="65"/>
        <v/>
      </c>
      <c r="AD88" s="32" t="str">
        <f t="shared" si="65"/>
        <v/>
      </c>
      <c r="AE88" s="32" t="str">
        <f t="shared" si="65"/>
        <v/>
      </c>
      <c r="AF88" s="32" t="str">
        <f t="shared" si="65"/>
        <v/>
      </c>
      <c r="AG88" s="32" t="str">
        <f t="shared" si="65"/>
        <v/>
      </c>
      <c r="AH88" s="32" t="str">
        <f t="shared" si="65"/>
        <v/>
      </c>
      <c r="AI88" s="32" t="str">
        <f t="shared" si="65"/>
        <v/>
      </c>
      <c r="AJ88" s="32" t="str">
        <f t="shared" si="65"/>
        <v/>
      </c>
      <c r="AK88" s="32" t="str">
        <f t="shared" si="65"/>
        <v/>
      </c>
      <c r="AL88" s="32" t="str">
        <f t="shared" si="65"/>
        <v/>
      </c>
      <c r="AM88" s="32" t="str">
        <f t="shared" si="65"/>
        <v/>
      </c>
      <c r="AN88" s="32" t="str">
        <f t="shared" si="65"/>
        <v/>
      </c>
      <c r="AO88" s="30" t="str">
        <f t="shared" si="65"/>
        <v/>
      </c>
    </row>
    <row r="89" spans="16:41" x14ac:dyDescent="0.25">
      <c r="P89" s="102"/>
      <c r="R89" s="38">
        <v>14</v>
      </c>
      <c r="S89" s="13"/>
      <c r="T89" s="14"/>
      <c r="U89" s="43">
        <f t="shared" ref="U89:AO89" si="66">IF(U$26+$R89&gt;87,"",U$49*U42*EXP($R89*($C$7+$C$5*$C$4-(1/2)*$C$5^2*$C$6^2)+SQRT($R89)*$C$5*$C$6*NORMSINV($T$73)))</f>
        <v>88.282578874585553</v>
      </c>
      <c r="V89" s="32">
        <f t="shared" si="66"/>
        <v>88.282578874585553</v>
      </c>
      <c r="W89" s="32">
        <f t="shared" si="66"/>
        <v>88.282578874585568</v>
      </c>
      <c r="X89" s="32">
        <f t="shared" si="66"/>
        <v>88.282578874585582</v>
      </c>
      <c r="Y89" s="32">
        <f t="shared" si="66"/>
        <v>88.282578874585568</v>
      </c>
      <c r="Z89" s="32">
        <f t="shared" si="66"/>
        <v>88.282578874585568</v>
      </c>
      <c r="AA89" s="32">
        <f t="shared" si="66"/>
        <v>88.282578874585568</v>
      </c>
      <c r="AB89" s="32" t="str">
        <f t="shared" si="66"/>
        <v/>
      </c>
      <c r="AC89" s="32" t="str">
        <f t="shared" si="66"/>
        <v/>
      </c>
      <c r="AD89" s="32" t="str">
        <f t="shared" si="66"/>
        <v/>
      </c>
      <c r="AE89" s="32" t="str">
        <f t="shared" si="66"/>
        <v/>
      </c>
      <c r="AF89" s="32" t="str">
        <f t="shared" si="66"/>
        <v/>
      </c>
      <c r="AG89" s="32" t="str">
        <f t="shared" si="66"/>
        <v/>
      </c>
      <c r="AH89" s="32" t="str">
        <f t="shared" si="66"/>
        <v/>
      </c>
      <c r="AI89" s="32" t="str">
        <f t="shared" si="66"/>
        <v/>
      </c>
      <c r="AJ89" s="32" t="str">
        <f t="shared" si="66"/>
        <v/>
      </c>
      <c r="AK89" s="32" t="str">
        <f t="shared" si="66"/>
        <v/>
      </c>
      <c r="AL89" s="32" t="str">
        <f t="shared" si="66"/>
        <v/>
      </c>
      <c r="AM89" s="32" t="str">
        <f t="shared" si="66"/>
        <v/>
      </c>
      <c r="AN89" s="32" t="str">
        <f t="shared" si="66"/>
        <v/>
      </c>
      <c r="AO89" s="30" t="str">
        <f t="shared" si="66"/>
        <v/>
      </c>
    </row>
    <row r="90" spans="16:41" x14ac:dyDescent="0.25">
      <c r="P90" s="102"/>
      <c r="R90" s="38">
        <v>15</v>
      </c>
      <c r="S90" s="13"/>
      <c r="T90" s="14"/>
      <c r="U90" s="43">
        <f t="shared" ref="U90:AO90" si="67">IF(U$26+$R90&gt;87,"",U$49*U43*EXP($R90*($C$7+$C$5*$C$4-(1/2)*$C$5^2*$C$6^2)+SQRT($R90)*$C$5*$C$6*NORMSINV($T$73)))</f>
        <v>88.10173218898565</v>
      </c>
      <c r="V90" s="32">
        <f t="shared" si="67"/>
        <v>88.101732188985665</v>
      </c>
      <c r="W90" s="32">
        <f t="shared" si="67"/>
        <v>88.101732188985665</v>
      </c>
      <c r="X90" s="32">
        <f t="shared" si="67"/>
        <v>88.101732188985665</v>
      </c>
      <c r="Y90" s="32">
        <f t="shared" si="67"/>
        <v>88.101732188985665</v>
      </c>
      <c r="Z90" s="32">
        <f t="shared" si="67"/>
        <v>88.101732188985665</v>
      </c>
      <c r="AA90" s="32" t="str">
        <f t="shared" si="67"/>
        <v/>
      </c>
      <c r="AB90" s="32" t="str">
        <f t="shared" si="67"/>
        <v/>
      </c>
      <c r="AC90" s="32" t="str">
        <f t="shared" si="67"/>
        <v/>
      </c>
      <c r="AD90" s="32" t="str">
        <f t="shared" si="67"/>
        <v/>
      </c>
      <c r="AE90" s="32" t="str">
        <f t="shared" si="67"/>
        <v/>
      </c>
      <c r="AF90" s="32" t="str">
        <f t="shared" si="67"/>
        <v/>
      </c>
      <c r="AG90" s="32" t="str">
        <f t="shared" si="67"/>
        <v/>
      </c>
      <c r="AH90" s="32" t="str">
        <f t="shared" si="67"/>
        <v/>
      </c>
      <c r="AI90" s="32" t="str">
        <f t="shared" si="67"/>
        <v/>
      </c>
      <c r="AJ90" s="32" t="str">
        <f t="shared" si="67"/>
        <v/>
      </c>
      <c r="AK90" s="32" t="str">
        <f t="shared" si="67"/>
        <v/>
      </c>
      <c r="AL90" s="32" t="str">
        <f t="shared" si="67"/>
        <v/>
      </c>
      <c r="AM90" s="32" t="str">
        <f t="shared" si="67"/>
        <v/>
      </c>
      <c r="AN90" s="32" t="str">
        <f t="shared" si="67"/>
        <v/>
      </c>
      <c r="AO90" s="30" t="str">
        <f t="shared" si="67"/>
        <v/>
      </c>
    </row>
    <row r="91" spans="16:41" x14ac:dyDescent="0.25">
      <c r="P91" s="102"/>
      <c r="R91" s="38">
        <v>16</v>
      </c>
      <c r="S91" s="13"/>
      <c r="T91" s="14"/>
      <c r="U91" s="43">
        <f t="shared" ref="U91:AO91" si="68">IF(U$26+$R91&gt;87,"",U$49*U44*EXP($R91*($C$7+$C$5*$C$4-(1/2)*$C$5^2*$C$6^2)+SQRT($R91)*$C$5*$C$6*NORMSINV($T$73)))</f>
        <v>87.952421561088457</v>
      </c>
      <c r="V91" s="32">
        <f t="shared" si="68"/>
        <v>87.952421561088457</v>
      </c>
      <c r="W91" s="32">
        <f t="shared" si="68"/>
        <v>87.952421561088457</v>
      </c>
      <c r="X91" s="32">
        <f t="shared" si="68"/>
        <v>87.952421561088471</v>
      </c>
      <c r="Y91" s="32">
        <f t="shared" si="68"/>
        <v>87.952421561088457</v>
      </c>
      <c r="Z91" s="32" t="str">
        <f t="shared" si="68"/>
        <v/>
      </c>
      <c r="AA91" s="32" t="str">
        <f t="shared" si="68"/>
        <v/>
      </c>
      <c r="AB91" s="32" t="str">
        <f t="shared" si="68"/>
        <v/>
      </c>
      <c r="AC91" s="32" t="str">
        <f t="shared" si="68"/>
        <v/>
      </c>
      <c r="AD91" s="32" t="str">
        <f t="shared" si="68"/>
        <v/>
      </c>
      <c r="AE91" s="32" t="str">
        <f t="shared" si="68"/>
        <v/>
      </c>
      <c r="AF91" s="32" t="str">
        <f t="shared" si="68"/>
        <v/>
      </c>
      <c r="AG91" s="32" t="str">
        <f t="shared" si="68"/>
        <v/>
      </c>
      <c r="AH91" s="32" t="str">
        <f t="shared" si="68"/>
        <v/>
      </c>
      <c r="AI91" s="32" t="str">
        <f t="shared" si="68"/>
        <v/>
      </c>
      <c r="AJ91" s="32" t="str">
        <f t="shared" si="68"/>
        <v/>
      </c>
      <c r="AK91" s="32" t="str">
        <f t="shared" si="68"/>
        <v/>
      </c>
      <c r="AL91" s="32" t="str">
        <f t="shared" si="68"/>
        <v/>
      </c>
      <c r="AM91" s="32" t="str">
        <f t="shared" si="68"/>
        <v/>
      </c>
      <c r="AN91" s="32" t="str">
        <f t="shared" si="68"/>
        <v/>
      </c>
      <c r="AO91" s="30" t="str">
        <f t="shared" si="68"/>
        <v/>
      </c>
    </row>
    <row r="92" spans="16:41" x14ac:dyDescent="0.25">
      <c r="P92" s="102"/>
      <c r="R92" s="38">
        <v>17</v>
      </c>
      <c r="S92" s="13"/>
      <c r="T92" s="14"/>
      <c r="U92" s="43">
        <f t="shared" ref="U92:AO92" si="69">IF(U$26+$R92&gt;87,"",U$49*U45*EXP($R92*($C$7+$C$5*$C$4-(1/2)*$C$5^2*$C$6^2)+SQRT($R92)*$C$5*$C$6*NORMSINV($T$73)))</f>
        <v>87.83161077475458</v>
      </c>
      <c r="V92" s="32">
        <f t="shared" si="69"/>
        <v>87.831610774754594</v>
      </c>
      <c r="W92" s="32">
        <f t="shared" si="69"/>
        <v>87.831610774754594</v>
      </c>
      <c r="X92" s="32">
        <f t="shared" si="69"/>
        <v>87.831610774754608</v>
      </c>
      <c r="Y92" s="32" t="str">
        <f t="shared" si="69"/>
        <v/>
      </c>
      <c r="Z92" s="32" t="str">
        <f t="shared" si="69"/>
        <v/>
      </c>
      <c r="AA92" s="32" t="str">
        <f t="shared" si="69"/>
        <v/>
      </c>
      <c r="AB92" s="32" t="str">
        <f t="shared" si="69"/>
        <v/>
      </c>
      <c r="AC92" s="32" t="str">
        <f t="shared" si="69"/>
        <v/>
      </c>
      <c r="AD92" s="32" t="str">
        <f t="shared" si="69"/>
        <v/>
      </c>
      <c r="AE92" s="32" t="str">
        <f t="shared" si="69"/>
        <v/>
      </c>
      <c r="AF92" s="32" t="str">
        <f t="shared" si="69"/>
        <v/>
      </c>
      <c r="AG92" s="32" t="str">
        <f t="shared" si="69"/>
        <v/>
      </c>
      <c r="AH92" s="32" t="str">
        <f t="shared" si="69"/>
        <v/>
      </c>
      <c r="AI92" s="32" t="str">
        <f t="shared" si="69"/>
        <v/>
      </c>
      <c r="AJ92" s="32" t="str">
        <f t="shared" si="69"/>
        <v/>
      </c>
      <c r="AK92" s="32" t="str">
        <f t="shared" si="69"/>
        <v/>
      </c>
      <c r="AL92" s="32" t="str">
        <f t="shared" si="69"/>
        <v/>
      </c>
      <c r="AM92" s="32" t="str">
        <f t="shared" si="69"/>
        <v/>
      </c>
      <c r="AN92" s="32" t="str">
        <f t="shared" si="69"/>
        <v/>
      </c>
      <c r="AO92" s="30" t="str">
        <f t="shared" si="69"/>
        <v/>
      </c>
    </row>
    <row r="93" spans="16:41" x14ac:dyDescent="0.25">
      <c r="P93" s="102"/>
      <c r="R93" s="38">
        <v>18</v>
      </c>
      <c r="S93" s="13"/>
      <c r="T93" s="14"/>
      <c r="U93" s="43">
        <f t="shared" ref="U93:AO93" si="70">IF(U$26+$R93&gt;87,"",U$49*U46*EXP($R93*($C$7+$C$5*$C$4-(1/2)*$C$5^2*$C$6^2)+SQRT($R93)*$C$5*$C$6*NORMSINV($T$73)))</f>
        <v>87.736726283151697</v>
      </c>
      <c r="V93" s="32">
        <f t="shared" si="70"/>
        <v>87.736726283151711</v>
      </c>
      <c r="W93" s="32">
        <f t="shared" si="70"/>
        <v>87.736726283151711</v>
      </c>
      <c r="X93" s="32" t="str">
        <f t="shared" si="70"/>
        <v/>
      </c>
      <c r="Y93" s="32" t="str">
        <f t="shared" si="70"/>
        <v/>
      </c>
      <c r="Z93" s="32" t="str">
        <f t="shared" si="70"/>
        <v/>
      </c>
      <c r="AA93" s="32" t="str">
        <f t="shared" si="70"/>
        <v/>
      </c>
      <c r="AB93" s="32" t="str">
        <f t="shared" si="70"/>
        <v/>
      </c>
      <c r="AC93" s="32" t="str">
        <f t="shared" si="70"/>
        <v/>
      </c>
      <c r="AD93" s="32" t="str">
        <f t="shared" si="70"/>
        <v/>
      </c>
      <c r="AE93" s="32" t="str">
        <f t="shared" si="70"/>
        <v/>
      </c>
      <c r="AF93" s="32" t="str">
        <f t="shared" si="70"/>
        <v/>
      </c>
      <c r="AG93" s="32" t="str">
        <f t="shared" si="70"/>
        <v/>
      </c>
      <c r="AH93" s="32" t="str">
        <f t="shared" si="70"/>
        <v/>
      </c>
      <c r="AI93" s="32" t="str">
        <f t="shared" si="70"/>
        <v/>
      </c>
      <c r="AJ93" s="32" t="str">
        <f t="shared" si="70"/>
        <v/>
      </c>
      <c r="AK93" s="32" t="str">
        <f t="shared" si="70"/>
        <v/>
      </c>
      <c r="AL93" s="32" t="str">
        <f t="shared" si="70"/>
        <v/>
      </c>
      <c r="AM93" s="32" t="str">
        <f t="shared" si="70"/>
        <v/>
      </c>
      <c r="AN93" s="32" t="str">
        <f t="shared" si="70"/>
        <v/>
      </c>
      <c r="AO93" s="30" t="str">
        <f t="shared" si="70"/>
        <v/>
      </c>
    </row>
    <row r="94" spans="16:41" x14ac:dyDescent="0.25">
      <c r="P94" s="102"/>
      <c r="R94" s="38">
        <v>19</v>
      </c>
      <c r="S94" s="13"/>
      <c r="T94" s="14"/>
      <c r="U94" s="43">
        <f t="shared" ref="U94:AO94" si="71">IF(U$26+$R94&gt;87,"",U$49*U47*EXP($R94*($C$7+$C$5*$C$4-(1/2)*$C$5^2*$C$6^2)+SQRT($R94)*$C$5*$C$6*NORMSINV($T$73)))</f>
        <v>87.665566389304161</v>
      </c>
      <c r="V94" s="32">
        <f t="shared" si="71"/>
        <v>87.665566389304161</v>
      </c>
      <c r="W94" s="32" t="str">
        <f t="shared" si="71"/>
        <v/>
      </c>
      <c r="X94" s="32" t="str">
        <f t="shared" si="71"/>
        <v/>
      </c>
      <c r="Y94" s="32" t="str">
        <f t="shared" si="71"/>
        <v/>
      </c>
      <c r="Z94" s="32" t="str">
        <f t="shared" si="71"/>
        <v/>
      </c>
      <c r="AA94" s="32" t="str">
        <f t="shared" si="71"/>
        <v/>
      </c>
      <c r="AB94" s="32" t="str">
        <f t="shared" si="71"/>
        <v/>
      </c>
      <c r="AC94" s="32" t="str">
        <f t="shared" si="71"/>
        <v/>
      </c>
      <c r="AD94" s="32" t="str">
        <f t="shared" si="71"/>
        <v/>
      </c>
      <c r="AE94" s="32" t="str">
        <f t="shared" si="71"/>
        <v/>
      </c>
      <c r="AF94" s="32" t="str">
        <f t="shared" si="71"/>
        <v/>
      </c>
      <c r="AG94" s="32" t="str">
        <f t="shared" si="71"/>
        <v/>
      </c>
      <c r="AH94" s="32" t="str">
        <f t="shared" si="71"/>
        <v/>
      </c>
      <c r="AI94" s="32" t="str">
        <f t="shared" si="71"/>
        <v/>
      </c>
      <c r="AJ94" s="32" t="str">
        <f t="shared" si="71"/>
        <v/>
      </c>
      <c r="AK94" s="32" t="str">
        <f t="shared" si="71"/>
        <v/>
      </c>
      <c r="AL94" s="32" t="str">
        <f t="shared" si="71"/>
        <v/>
      </c>
      <c r="AM94" s="32" t="str">
        <f t="shared" si="71"/>
        <v/>
      </c>
      <c r="AN94" s="32" t="str">
        <f t="shared" si="71"/>
        <v/>
      </c>
      <c r="AO94" s="30" t="str">
        <f t="shared" si="71"/>
        <v/>
      </c>
    </row>
    <row r="95" spans="16:41" ht="15.75" thickBot="1" x14ac:dyDescent="0.3">
      <c r="P95" s="102"/>
      <c r="R95" s="39">
        <v>20</v>
      </c>
      <c r="S95" s="13"/>
      <c r="T95" s="14"/>
      <c r="U95" s="56">
        <f t="shared" ref="U95:AO95" si="72">IF(U$26+$R95&gt;87,"",U$49*U48*EXP($R95*($C$7+$C$5*$C$4-(1/2)*$C$5^2*$C$6^2)+SQRT($R95)*$C$5*$C$6*NORMSINV($T$73)))</f>
        <v>87.616231974390814</v>
      </c>
      <c r="V95" s="57" t="str">
        <f t="shared" si="72"/>
        <v/>
      </c>
      <c r="W95" s="57" t="str">
        <f t="shared" si="72"/>
        <v/>
      </c>
      <c r="X95" s="57" t="str">
        <f t="shared" si="72"/>
        <v/>
      </c>
      <c r="Y95" s="57" t="str">
        <f t="shared" si="72"/>
        <v/>
      </c>
      <c r="Z95" s="57" t="str">
        <f t="shared" si="72"/>
        <v/>
      </c>
      <c r="AA95" s="57" t="str">
        <f t="shared" si="72"/>
        <v/>
      </c>
      <c r="AB95" s="57" t="str">
        <f t="shared" si="72"/>
        <v/>
      </c>
      <c r="AC95" s="57" t="str">
        <f t="shared" si="72"/>
        <v/>
      </c>
      <c r="AD95" s="57" t="str">
        <f t="shared" si="72"/>
        <v/>
      </c>
      <c r="AE95" s="57" t="str">
        <f t="shared" si="72"/>
        <v/>
      </c>
      <c r="AF95" s="57" t="str">
        <f t="shared" si="72"/>
        <v/>
      </c>
      <c r="AG95" s="57" t="str">
        <f t="shared" si="72"/>
        <v/>
      </c>
      <c r="AH95" s="57" t="str">
        <f t="shared" si="72"/>
        <v/>
      </c>
      <c r="AI95" s="57" t="str">
        <f t="shared" si="72"/>
        <v/>
      </c>
      <c r="AJ95" s="57" t="str">
        <f t="shared" si="72"/>
        <v/>
      </c>
      <c r="AK95" s="57" t="str">
        <f t="shared" si="72"/>
        <v/>
      </c>
      <c r="AL95" s="57" t="str">
        <f t="shared" si="72"/>
        <v/>
      </c>
      <c r="AM95" s="57" t="str">
        <f t="shared" si="72"/>
        <v/>
      </c>
      <c r="AN95" s="57" t="str">
        <f t="shared" si="72"/>
        <v/>
      </c>
      <c r="AO95" s="31" t="str">
        <f t="shared" si="72"/>
        <v/>
      </c>
    </row>
    <row r="96" spans="16:41" ht="15.75" thickBot="1" x14ac:dyDescent="0.3">
      <c r="P96" s="102"/>
      <c r="T96" s="91">
        <v>0.95</v>
      </c>
      <c r="U96" s="65" t="s">
        <v>20</v>
      </c>
    </row>
    <row r="97" spans="16:41" ht="15.75" thickBot="1" x14ac:dyDescent="0.3">
      <c r="P97" s="102"/>
      <c r="R97" s="49" t="s">
        <v>9</v>
      </c>
      <c r="S97" s="106" t="s">
        <v>18</v>
      </c>
      <c r="T97" s="108"/>
      <c r="U97" s="40">
        <f>U74</f>
        <v>67</v>
      </c>
      <c r="V97" s="41">
        <f>V74</f>
        <v>68</v>
      </c>
      <c r="W97" s="41">
        <f t="shared" ref="W97:AN97" si="73">W74</f>
        <v>69</v>
      </c>
      <c r="X97" s="41">
        <f t="shared" si="73"/>
        <v>70</v>
      </c>
      <c r="Y97" s="41">
        <f t="shared" si="73"/>
        <v>71</v>
      </c>
      <c r="Z97" s="41">
        <f t="shared" si="73"/>
        <v>72</v>
      </c>
      <c r="AA97" s="41">
        <f t="shared" si="73"/>
        <v>73</v>
      </c>
      <c r="AB97" s="41">
        <f t="shared" si="73"/>
        <v>74</v>
      </c>
      <c r="AC97" s="41">
        <f t="shared" si="73"/>
        <v>75</v>
      </c>
      <c r="AD97" s="41">
        <f t="shared" si="73"/>
        <v>76</v>
      </c>
      <c r="AE97" s="41">
        <f t="shared" si="73"/>
        <v>77</v>
      </c>
      <c r="AF97" s="41">
        <f t="shared" si="73"/>
        <v>78</v>
      </c>
      <c r="AG97" s="41">
        <f t="shared" si="73"/>
        <v>79</v>
      </c>
      <c r="AH97" s="41">
        <f t="shared" si="73"/>
        <v>80</v>
      </c>
      <c r="AI97" s="41">
        <f t="shared" si="73"/>
        <v>81</v>
      </c>
      <c r="AJ97" s="41">
        <f t="shared" si="73"/>
        <v>82</v>
      </c>
      <c r="AK97" s="41">
        <f t="shared" si="73"/>
        <v>83</v>
      </c>
      <c r="AL97" s="41">
        <f t="shared" si="73"/>
        <v>84</v>
      </c>
      <c r="AM97" s="41">
        <f t="shared" si="73"/>
        <v>85</v>
      </c>
      <c r="AN97" s="41">
        <f t="shared" si="73"/>
        <v>86</v>
      </c>
      <c r="AO97" s="42">
        <f>AO74</f>
        <v>87</v>
      </c>
    </row>
    <row r="98" spans="16:41" x14ac:dyDescent="0.25">
      <c r="P98" s="102"/>
      <c r="R98" s="52">
        <v>0</v>
      </c>
      <c r="S98" s="12"/>
      <c r="U98" s="53">
        <f>IF(U$26+$R98&gt;87,"",U$49*U28*EXP($R98*($C$7+$C$5*$C$4-(1/2)*$C$5^2*$C$6^2)+SQRT($R98)*$C$5*$C$6*NORMSINV($T$96)))</f>
        <v>100.99999999999999</v>
      </c>
      <c r="V98" s="54">
        <f t="shared" ref="V98:AO111" si="74">IF(V$26+$R98&gt;87,"",V$49*V28*EXP($R98*($C$7+$C$5*$C$4-(1/2)*$C$5^2*$C$6^2)+SQRT($R98)*$C$5*$C$6*NORMSINV($T$96)))</f>
        <v>101</v>
      </c>
      <c r="W98" s="54">
        <f t="shared" si="74"/>
        <v>101</v>
      </c>
      <c r="X98" s="54">
        <f t="shared" si="74"/>
        <v>101.00000000000001</v>
      </c>
      <c r="Y98" s="54">
        <f t="shared" si="74"/>
        <v>101.00000000000001</v>
      </c>
      <c r="Z98" s="54">
        <f t="shared" si="74"/>
        <v>101</v>
      </c>
      <c r="AA98" s="54">
        <f t="shared" si="74"/>
        <v>101</v>
      </c>
      <c r="AB98" s="54">
        <f t="shared" si="74"/>
        <v>101.00000000000001</v>
      </c>
      <c r="AC98" s="54">
        <f t="shared" si="74"/>
        <v>101</v>
      </c>
      <c r="AD98" s="54">
        <f t="shared" si="74"/>
        <v>101.00000000000001</v>
      </c>
      <c r="AE98" s="54">
        <f t="shared" si="74"/>
        <v>101.00000000000001</v>
      </c>
      <c r="AF98" s="54">
        <f t="shared" si="74"/>
        <v>101</v>
      </c>
      <c r="AG98" s="54">
        <f t="shared" si="74"/>
        <v>101</v>
      </c>
      <c r="AH98" s="54">
        <f t="shared" si="74"/>
        <v>101</v>
      </c>
      <c r="AI98" s="54">
        <f t="shared" si="74"/>
        <v>101</v>
      </c>
      <c r="AJ98" s="54">
        <f t="shared" si="74"/>
        <v>101</v>
      </c>
      <c r="AK98" s="54">
        <f t="shared" si="74"/>
        <v>100.99999999999999</v>
      </c>
      <c r="AL98" s="54">
        <f t="shared" si="74"/>
        <v>100.99999999999999</v>
      </c>
      <c r="AM98" s="54">
        <f t="shared" si="74"/>
        <v>101</v>
      </c>
      <c r="AN98" s="54">
        <f t="shared" si="74"/>
        <v>101.00000000000001</v>
      </c>
      <c r="AO98" s="55">
        <f t="shared" si="74"/>
        <v>100</v>
      </c>
    </row>
    <row r="99" spans="16:41" x14ac:dyDescent="0.25">
      <c r="P99" s="102"/>
      <c r="R99" s="38">
        <v>1</v>
      </c>
      <c r="S99" s="13"/>
      <c r="U99" s="43">
        <f t="shared" ref="U99:AJ118" si="75">IF(U$26+$R99&gt;87,"",U$49*U29*EXP($R99*($C$7+$C$5*$C$4-(1/2)*$C$5^2*$C$6^2)+SQRT($R99)*$C$5*$C$6*NORMSINV($T$96)))</f>
        <v>109.10404176661064</v>
      </c>
      <c r="V99" s="32">
        <f t="shared" si="75"/>
        <v>109.10404176661065</v>
      </c>
      <c r="W99" s="32">
        <f t="shared" si="75"/>
        <v>109.10404176661066</v>
      </c>
      <c r="X99" s="32">
        <f t="shared" si="75"/>
        <v>109.10404176661066</v>
      </c>
      <c r="Y99" s="32">
        <f t="shared" si="75"/>
        <v>109.10404176661065</v>
      </c>
      <c r="Z99" s="32">
        <f t="shared" si="75"/>
        <v>109.10404176661065</v>
      </c>
      <c r="AA99" s="32">
        <f t="shared" si="75"/>
        <v>109.10404176661065</v>
      </c>
      <c r="AB99" s="32">
        <f t="shared" si="75"/>
        <v>109.10404176661065</v>
      </c>
      <c r="AC99" s="32">
        <f t="shared" si="75"/>
        <v>109.10404176661065</v>
      </c>
      <c r="AD99" s="32">
        <f t="shared" si="75"/>
        <v>109.10404176661066</v>
      </c>
      <c r="AE99" s="32">
        <f t="shared" si="75"/>
        <v>109.10404176661066</v>
      </c>
      <c r="AF99" s="32">
        <f t="shared" si="75"/>
        <v>109.10404176661065</v>
      </c>
      <c r="AG99" s="32">
        <f t="shared" si="75"/>
        <v>109.10404176661065</v>
      </c>
      <c r="AH99" s="32">
        <f t="shared" si="75"/>
        <v>109.10404176661065</v>
      </c>
      <c r="AI99" s="32">
        <f t="shared" si="75"/>
        <v>109.10404176661065</v>
      </c>
      <c r="AJ99" s="32">
        <f t="shared" si="75"/>
        <v>109.10404176661065</v>
      </c>
      <c r="AK99" s="32">
        <f t="shared" si="74"/>
        <v>109.10404176661065</v>
      </c>
      <c r="AL99" s="32">
        <f t="shared" si="74"/>
        <v>109.10404176661065</v>
      </c>
      <c r="AM99" s="32">
        <f t="shared" si="74"/>
        <v>109.10404176661065</v>
      </c>
      <c r="AN99" s="32">
        <f t="shared" si="74"/>
        <v>109.10404176661066</v>
      </c>
      <c r="AO99" s="30" t="str">
        <f t="shared" si="74"/>
        <v/>
      </c>
    </row>
    <row r="100" spans="16:41" x14ac:dyDescent="0.25">
      <c r="P100" s="102"/>
      <c r="R100" s="38">
        <v>2</v>
      </c>
      <c r="S100" s="13"/>
      <c r="U100" s="43">
        <f t="shared" si="75"/>
        <v>115.74569828817077</v>
      </c>
      <c r="V100" s="32">
        <f t="shared" si="74"/>
        <v>115.74569828817079</v>
      </c>
      <c r="W100" s="32">
        <f t="shared" si="74"/>
        <v>115.74569828817079</v>
      </c>
      <c r="X100" s="32">
        <f t="shared" si="74"/>
        <v>115.74569828817079</v>
      </c>
      <c r="Y100" s="32">
        <f t="shared" si="74"/>
        <v>115.74569828817079</v>
      </c>
      <c r="Z100" s="32">
        <f t="shared" si="74"/>
        <v>115.74569828817077</v>
      </c>
      <c r="AA100" s="32">
        <f t="shared" si="74"/>
        <v>115.74569828817079</v>
      </c>
      <c r="AB100" s="32">
        <f t="shared" si="74"/>
        <v>115.7456982881708</v>
      </c>
      <c r="AC100" s="32">
        <f t="shared" si="74"/>
        <v>115.7456982881708</v>
      </c>
      <c r="AD100" s="32">
        <f t="shared" si="74"/>
        <v>115.7456982881708</v>
      </c>
      <c r="AE100" s="32">
        <f t="shared" si="74"/>
        <v>115.7456982881708</v>
      </c>
      <c r="AF100" s="32">
        <f t="shared" si="74"/>
        <v>115.74569828817079</v>
      </c>
      <c r="AG100" s="32">
        <f t="shared" si="74"/>
        <v>115.74569828817077</v>
      </c>
      <c r="AH100" s="32">
        <f t="shared" si="74"/>
        <v>115.74569828817077</v>
      </c>
      <c r="AI100" s="32">
        <f t="shared" si="74"/>
        <v>115.74569828817079</v>
      </c>
      <c r="AJ100" s="32">
        <f t="shared" si="74"/>
        <v>115.74569828817079</v>
      </c>
      <c r="AK100" s="32">
        <f t="shared" si="74"/>
        <v>115.74569828817079</v>
      </c>
      <c r="AL100" s="32">
        <f t="shared" si="74"/>
        <v>115.74569828817079</v>
      </c>
      <c r="AM100" s="32">
        <f t="shared" si="74"/>
        <v>115.74569828817079</v>
      </c>
      <c r="AN100" s="32" t="str">
        <f t="shared" si="74"/>
        <v/>
      </c>
      <c r="AO100" s="30" t="str">
        <f t="shared" si="74"/>
        <v/>
      </c>
    </row>
    <row r="101" spans="16:41" x14ac:dyDescent="0.25">
      <c r="P101" s="102"/>
      <c r="R101" s="38">
        <v>3</v>
      </c>
      <c r="S101" s="13"/>
      <c r="U101" s="43">
        <f t="shared" si="75"/>
        <v>120.59481488860419</v>
      </c>
      <c r="V101" s="32">
        <f t="shared" si="74"/>
        <v>120.59481488860422</v>
      </c>
      <c r="W101" s="32">
        <f t="shared" si="74"/>
        <v>120.59481488860422</v>
      </c>
      <c r="X101" s="32">
        <f t="shared" si="74"/>
        <v>120.59481488860423</v>
      </c>
      <c r="Y101" s="32">
        <f t="shared" si="74"/>
        <v>120.59481488860423</v>
      </c>
      <c r="Z101" s="32">
        <f t="shared" si="74"/>
        <v>120.59481488860423</v>
      </c>
      <c r="AA101" s="32">
        <f t="shared" si="74"/>
        <v>120.59481488860423</v>
      </c>
      <c r="AB101" s="32">
        <f t="shared" si="74"/>
        <v>120.59481488860423</v>
      </c>
      <c r="AC101" s="32">
        <f t="shared" si="74"/>
        <v>120.59481488860423</v>
      </c>
      <c r="AD101" s="32">
        <f t="shared" si="74"/>
        <v>120.59481488860423</v>
      </c>
      <c r="AE101" s="32">
        <f t="shared" si="74"/>
        <v>120.59481488860425</v>
      </c>
      <c r="AF101" s="32">
        <f t="shared" si="74"/>
        <v>120.59481488860423</v>
      </c>
      <c r="AG101" s="32">
        <f t="shared" si="74"/>
        <v>120.59481488860422</v>
      </c>
      <c r="AH101" s="32">
        <f t="shared" si="74"/>
        <v>120.59481488860422</v>
      </c>
      <c r="AI101" s="32">
        <f t="shared" si="74"/>
        <v>120.59481488860423</v>
      </c>
      <c r="AJ101" s="32">
        <f t="shared" si="74"/>
        <v>120.59481488860422</v>
      </c>
      <c r="AK101" s="32">
        <f t="shared" si="74"/>
        <v>120.59481488860422</v>
      </c>
      <c r="AL101" s="32">
        <f t="shared" si="74"/>
        <v>120.59481488860422</v>
      </c>
      <c r="AM101" s="32" t="str">
        <f t="shared" si="74"/>
        <v/>
      </c>
      <c r="AN101" s="32" t="str">
        <f t="shared" si="74"/>
        <v/>
      </c>
      <c r="AO101" s="30" t="str">
        <f t="shared" si="74"/>
        <v/>
      </c>
    </row>
    <row r="102" spans="16:41" x14ac:dyDescent="0.25">
      <c r="P102" s="102"/>
      <c r="R102" s="38">
        <v>4</v>
      </c>
      <c r="S102" s="13"/>
      <c r="U102" s="43">
        <f t="shared" si="75"/>
        <v>125.12791313692827</v>
      </c>
      <c r="V102" s="32">
        <f t="shared" si="74"/>
        <v>125.12791313692827</v>
      </c>
      <c r="W102" s="32">
        <f t="shared" si="74"/>
        <v>125.12791313692829</v>
      </c>
      <c r="X102" s="32">
        <f t="shared" si="74"/>
        <v>125.12791313692829</v>
      </c>
      <c r="Y102" s="32">
        <f t="shared" si="74"/>
        <v>125.12791313692829</v>
      </c>
      <c r="Z102" s="32">
        <f t="shared" si="74"/>
        <v>125.12791313692829</v>
      </c>
      <c r="AA102" s="32">
        <f t="shared" si="74"/>
        <v>125.12791313692829</v>
      </c>
      <c r="AB102" s="32">
        <f t="shared" si="74"/>
        <v>125.12791313692829</v>
      </c>
      <c r="AC102" s="32">
        <f t="shared" si="74"/>
        <v>125.12791313692829</v>
      </c>
      <c r="AD102" s="32">
        <f t="shared" si="74"/>
        <v>125.12791313692831</v>
      </c>
      <c r="AE102" s="32">
        <f t="shared" si="74"/>
        <v>125.12791313692831</v>
      </c>
      <c r="AF102" s="32">
        <f t="shared" si="74"/>
        <v>125.12791313692829</v>
      </c>
      <c r="AG102" s="32">
        <f t="shared" si="74"/>
        <v>125.12791313692827</v>
      </c>
      <c r="AH102" s="32">
        <f t="shared" si="74"/>
        <v>125.12791313692829</v>
      </c>
      <c r="AI102" s="32">
        <f t="shared" si="74"/>
        <v>125.12791313692827</v>
      </c>
      <c r="AJ102" s="32">
        <f t="shared" si="74"/>
        <v>125.12791313692827</v>
      </c>
      <c r="AK102" s="32">
        <f t="shared" si="74"/>
        <v>125.12791313692827</v>
      </c>
      <c r="AL102" s="32" t="str">
        <f t="shared" si="74"/>
        <v/>
      </c>
      <c r="AM102" s="32" t="str">
        <f t="shared" si="74"/>
        <v/>
      </c>
      <c r="AN102" s="32" t="str">
        <f t="shared" si="74"/>
        <v/>
      </c>
      <c r="AO102" s="30" t="str">
        <f t="shared" si="74"/>
        <v/>
      </c>
    </row>
    <row r="103" spans="16:41" x14ac:dyDescent="0.25">
      <c r="P103" s="102"/>
      <c r="R103" s="38">
        <v>5</v>
      </c>
      <c r="S103" s="13"/>
      <c r="T103" s="14"/>
      <c r="U103" s="43">
        <f t="shared" si="75"/>
        <v>129.48662660631342</v>
      </c>
      <c r="V103" s="32">
        <f t="shared" si="74"/>
        <v>129.48662660631342</v>
      </c>
      <c r="W103" s="32">
        <f t="shared" si="74"/>
        <v>129.48662660631345</v>
      </c>
      <c r="X103" s="32">
        <f t="shared" si="74"/>
        <v>129.48662660631345</v>
      </c>
      <c r="Y103" s="32">
        <f t="shared" si="74"/>
        <v>129.48662660631345</v>
      </c>
      <c r="Z103" s="32">
        <f t="shared" si="74"/>
        <v>129.48662660631345</v>
      </c>
      <c r="AA103" s="32">
        <f t="shared" si="74"/>
        <v>129.48662660631342</v>
      </c>
      <c r="AB103" s="32">
        <f t="shared" si="74"/>
        <v>129.48662660631345</v>
      </c>
      <c r="AC103" s="32">
        <f t="shared" si="74"/>
        <v>129.48662660631345</v>
      </c>
      <c r="AD103" s="32">
        <f t="shared" si="74"/>
        <v>129.48662660631348</v>
      </c>
      <c r="AE103" s="32">
        <f t="shared" si="74"/>
        <v>129.48662660631345</v>
      </c>
      <c r="AF103" s="32">
        <f t="shared" si="74"/>
        <v>129.48662660631345</v>
      </c>
      <c r="AG103" s="32">
        <f t="shared" si="74"/>
        <v>129.48662660631342</v>
      </c>
      <c r="AH103" s="32">
        <f t="shared" si="74"/>
        <v>129.48662660631342</v>
      </c>
      <c r="AI103" s="32">
        <f t="shared" si="74"/>
        <v>129.48662660631342</v>
      </c>
      <c r="AJ103" s="32">
        <f t="shared" si="74"/>
        <v>129.48662660631342</v>
      </c>
      <c r="AK103" s="32" t="str">
        <f t="shared" si="74"/>
        <v/>
      </c>
      <c r="AL103" s="32" t="str">
        <f t="shared" si="74"/>
        <v/>
      </c>
      <c r="AM103" s="32" t="str">
        <f t="shared" si="74"/>
        <v/>
      </c>
      <c r="AN103" s="32" t="str">
        <f t="shared" si="74"/>
        <v/>
      </c>
      <c r="AO103" s="30" t="str">
        <f t="shared" si="74"/>
        <v/>
      </c>
    </row>
    <row r="104" spans="16:41" x14ac:dyDescent="0.25">
      <c r="P104" s="102"/>
      <c r="R104" s="38">
        <v>6</v>
      </c>
      <c r="S104" s="13"/>
      <c r="T104" s="14"/>
      <c r="U104" s="43">
        <f t="shared" si="75"/>
        <v>133.74292814528579</v>
      </c>
      <c r="V104" s="32">
        <f t="shared" si="74"/>
        <v>133.74292814528579</v>
      </c>
      <c r="W104" s="32">
        <f t="shared" si="74"/>
        <v>133.74292814528582</v>
      </c>
      <c r="X104" s="32">
        <f t="shared" si="74"/>
        <v>133.74292814528582</v>
      </c>
      <c r="Y104" s="32">
        <f t="shared" si="74"/>
        <v>133.74292814528582</v>
      </c>
      <c r="Z104" s="32">
        <f t="shared" si="74"/>
        <v>133.74292814528582</v>
      </c>
      <c r="AA104" s="32">
        <f t="shared" si="74"/>
        <v>133.74292814528579</v>
      </c>
      <c r="AB104" s="32">
        <f t="shared" si="74"/>
        <v>133.74292814528582</v>
      </c>
      <c r="AC104" s="32">
        <f t="shared" si="74"/>
        <v>133.74292814528582</v>
      </c>
      <c r="AD104" s="32">
        <f t="shared" si="74"/>
        <v>133.74292814528582</v>
      </c>
      <c r="AE104" s="32">
        <f t="shared" si="74"/>
        <v>133.74292814528584</v>
      </c>
      <c r="AF104" s="32">
        <f t="shared" si="74"/>
        <v>133.74292814528579</v>
      </c>
      <c r="AG104" s="32">
        <f t="shared" si="74"/>
        <v>133.74292814528579</v>
      </c>
      <c r="AH104" s="32">
        <f t="shared" si="74"/>
        <v>133.74292814528579</v>
      </c>
      <c r="AI104" s="32">
        <f t="shared" si="74"/>
        <v>133.74292814528579</v>
      </c>
      <c r="AJ104" s="32" t="str">
        <f t="shared" si="74"/>
        <v/>
      </c>
      <c r="AK104" s="32" t="str">
        <f t="shared" si="74"/>
        <v/>
      </c>
      <c r="AL104" s="32" t="str">
        <f t="shared" si="74"/>
        <v/>
      </c>
      <c r="AM104" s="32" t="str">
        <f t="shared" si="74"/>
        <v/>
      </c>
      <c r="AN104" s="32" t="str">
        <f t="shared" si="74"/>
        <v/>
      </c>
      <c r="AO104" s="30" t="str">
        <f t="shared" si="74"/>
        <v/>
      </c>
    </row>
    <row r="105" spans="16:41" x14ac:dyDescent="0.25">
      <c r="P105" s="102"/>
      <c r="R105" s="38">
        <v>7</v>
      </c>
      <c r="S105" s="13"/>
      <c r="T105" s="14"/>
      <c r="U105" s="43">
        <f t="shared" si="75"/>
        <v>137.93931711753569</v>
      </c>
      <c r="V105" s="32">
        <f t="shared" si="74"/>
        <v>137.93931711753569</v>
      </c>
      <c r="W105" s="32">
        <f t="shared" si="74"/>
        <v>137.93931711753572</v>
      </c>
      <c r="X105" s="32">
        <f t="shared" si="74"/>
        <v>137.93931711753572</v>
      </c>
      <c r="Y105" s="32">
        <f t="shared" si="74"/>
        <v>137.93931711753572</v>
      </c>
      <c r="Z105" s="32">
        <f t="shared" si="74"/>
        <v>137.93931711753572</v>
      </c>
      <c r="AA105" s="32">
        <f t="shared" si="74"/>
        <v>137.93931711753569</v>
      </c>
      <c r="AB105" s="32">
        <f t="shared" si="74"/>
        <v>137.93931711753575</v>
      </c>
      <c r="AC105" s="32">
        <f t="shared" si="74"/>
        <v>137.93931711753572</v>
      </c>
      <c r="AD105" s="32">
        <f t="shared" si="74"/>
        <v>137.93931711753572</v>
      </c>
      <c r="AE105" s="32">
        <f t="shared" si="74"/>
        <v>137.93931711753572</v>
      </c>
      <c r="AF105" s="32">
        <f t="shared" si="74"/>
        <v>137.93931711753569</v>
      </c>
      <c r="AG105" s="32">
        <f t="shared" si="74"/>
        <v>137.93931711753572</v>
      </c>
      <c r="AH105" s="32">
        <f t="shared" si="74"/>
        <v>137.93931711753569</v>
      </c>
      <c r="AI105" s="32" t="str">
        <f t="shared" si="74"/>
        <v/>
      </c>
      <c r="AJ105" s="32" t="str">
        <f t="shared" si="74"/>
        <v/>
      </c>
      <c r="AK105" s="32" t="str">
        <f t="shared" si="74"/>
        <v/>
      </c>
      <c r="AL105" s="32" t="str">
        <f t="shared" si="74"/>
        <v/>
      </c>
      <c r="AM105" s="32" t="str">
        <f t="shared" si="74"/>
        <v/>
      </c>
      <c r="AN105" s="32" t="str">
        <f t="shared" si="74"/>
        <v/>
      </c>
      <c r="AO105" s="30" t="str">
        <f t="shared" si="74"/>
        <v/>
      </c>
    </row>
    <row r="106" spans="16:41" x14ac:dyDescent="0.25">
      <c r="P106" s="102"/>
      <c r="R106" s="38">
        <v>8</v>
      </c>
      <c r="S106" s="13"/>
      <c r="T106" s="14"/>
      <c r="U106" s="43">
        <f t="shared" si="75"/>
        <v>142.1034126944063</v>
      </c>
      <c r="V106" s="32">
        <f t="shared" si="74"/>
        <v>142.1034126944063</v>
      </c>
      <c r="W106" s="32">
        <f t="shared" si="74"/>
        <v>142.10341269440636</v>
      </c>
      <c r="X106" s="32">
        <f t="shared" si="74"/>
        <v>142.10341269440633</v>
      </c>
      <c r="Y106" s="32">
        <f t="shared" si="74"/>
        <v>142.10341269440633</v>
      </c>
      <c r="Z106" s="32">
        <f t="shared" si="74"/>
        <v>142.10341269440633</v>
      </c>
      <c r="AA106" s="32">
        <f t="shared" si="74"/>
        <v>142.1034126944063</v>
      </c>
      <c r="AB106" s="32">
        <f t="shared" si="74"/>
        <v>142.10341269440633</v>
      </c>
      <c r="AC106" s="32">
        <f t="shared" si="74"/>
        <v>142.10341269440633</v>
      </c>
      <c r="AD106" s="32">
        <f t="shared" si="74"/>
        <v>142.10341269440636</v>
      </c>
      <c r="AE106" s="32">
        <f t="shared" si="74"/>
        <v>142.10341269440636</v>
      </c>
      <c r="AF106" s="32">
        <f t="shared" si="74"/>
        <v>142.1034126944063</v>
      </c>
      <c r="AG106" s="32">
        <f t="shared" si="74"/>
        <v>142.10341269440633</v>
      </c>
      <c r="AH106" s="32" t="str">
        <f t="shared" si="74"/>
        <v/>
      </c>
      <c r="AI106" s="32" t="str">
        <f t="shared" si="74"/>
        <v/>
      </c>
      <c r="AJ106" s="32" t="str">
        <f t="shared" si="74"/>
        <v/>
      </c>
      <c r="AK106" s="32" t="str">
        <f t="shared" si="74"/>
        <v/>
      </c>
      <c r="AL106" s="32" t="str">
        <f t="shared" si="74"/>
        <v/>
      </c>
      <c r="AM106" s="32" t="str">
        <f t="shared" si="74"/>
        <v/>
      </c>
      <c r="AN106" s="32" t="str">
        <f t="shared" si="74"/>
        <v/>
      </c>
      <c r="AO106" s="30" t="str">
        <f t="shared" si="74"/>
        <v/>
      </c>
    </row>
    <row r="107" spans="16:41" x14ac:dyDescent="0.25">
      <c r="P107" s="102"/>
      <c r="R107" s="38">
        <v>9</v>
      </c>
      <c r="S107" s="13"/>
      <c r="T107" s="14"/>
      <c r="U107" s="43">
        <f t="shared" si="75"/>
        <v>146.25442028429566</v>
      </c>
      <c r="V107" s="32">
        <f t="shared" si="74"/>
        <v>146.25442028429566</v>
      </c>
      <c r="W107" s="32">
        <f t="shared" si="74"/>
        <v>146.25442028429566</v>
      </c>
      <c r="X107" s="32">
        <f t="shared" si="74"/>
        <v>146.25442028429566</v>
      </c>
      <c r="Y107" s="32">
        <f t="shared" si="74"/>
        <v>146.25442028429566</v>
      </c>
      <c r="Z107" s="32">
        <f t="shared" si="74"/>
        <v>146.25442028429566</v>
      </c>
      <c r="AA107" s="32">
        <f t="shared" si="74"/>
        <v>146.25442028429566</v>
      </c>
      <c r="AB107" s="32">
        <f t="shared" si="74"/>
        <v>146.25442028429566</v>
      </c>
      <c r="AC107" s="32">
        <f t="shared" si="74"/>
        <v>146.25442028429566</v>
      </c>
      <c r="AD107" s="32">
        <f t="shared" si="74"/>
        <v>146.25442028429566</v>
      </c>
      <c r="AE107" s="32">
        <f t="shared" si="74"/>
        <v>146.25442028429569</v>
      </c>
      <c r="AF107" s="32">
        <f t="shared" si="74"/>
        <v>146.25442028429566</v>
      </c>
      <c r="AG107" s="32" t="str">
        <f t="shared" si="74"/>
        <v/>
      </c>
      <c r="AH107" s="32" t="str">
        <f t="shared" si="74"/>
        <v/>
      </c>
      <c r="AI107" s="32" t="str">
        <f t="shared" si="74"/>
        <v/>
      </c>
      <c r="AJ107" s="32" t="str">
        <f t="shared" si="74"/>
        <v/>
      </c>
      <c r="AK107" s="32" t="str">
        <f t="shared" si="74"/>
        <v/>
      </c>
      <c r="AL107" s="32" t="str">
        <f t="shared" si="74"/>
        <v/>
      </c>
      <c r="AM107" s="32" t="str">
        <f t="shared" si="74"/>
        <v/>
      </c>
      <c r="AN107" s="32" t="str">
        <f t="shared" si="74"/>
        <v/>
      </c>
      <c r="AO107" s="30" t="str">
        <f t="shared" si="74"/>
        <v/>
      </c>
    </row>
    <row r="108" spans="16:41" x14ac:dyDescent="0.25">
      <c r="P108" s="102"/>
      <c r="R108" s="38">
        <v>10</v>
      </c>
      <c r="S108" s="13"/>
      <c r="T108" s="14"/>
      <c r="U108" s="43">
        <f t="shared" si="75"/>
        <v>150.40639394077994</v>
      </c>
      <c r="V108" s="32">
        <f t="shared" si="74"/>
        <v>150.40639394077994</v>
      </c>
      <c r="W108" s="32">
        <f t="shared" si="74"/>
        <v>150.40639394077994</v>
      </c>
      <c r="X108" s="32">
        <f t="shared" si="74"/>
        <v>150.40639394077996</v>
      </c>
      <c r="Y108" s="32">
        <f t="shared" si="74"/>
        <v>150.40639394077996</v>
      </c>
      <c r="Z108" s="32">
        <f t="shared" si="74"/>
        <v>150.40639394077994</v>
      </c>
      <c r="AA108" s="32">
        <f t="shared" si="74"/>
        <v>150.40639394077996</v>
      </c>
      <c r="AB108" s="32">
        <f t="shared" si="74"/>
        <v>150.40639394077996</v>
      </c>
      <c r="AC108" s="32">
        <f t="shared" si="74"/>
        <v>150.40639394077994</v>
      </c>
      <c r="AD108" s="32">
        <f t="shared" si="74"/>
        <v>150.40639394077996</v>
      </c>
      <c r="AE108" s="32">
        <f t="shared" si="74"/>
        <v>150.40639394077996</v>
      </c>
      <c r="AF108" s="32" t="str">
        <f t="shared" si="74"/>
        <v/>
      </c>
      <c r="AG108" s="32" t="str">
        <f t="shared" si="74"/>
        <v/>
      </c>
      <c r="AH108" s="32" t="str">
        <f t="shared" si="74"/>
        <v/>
      </c>
      <c r="AI108" s="32" t="str">
        <f t="shared" si="74"/>
        <v/>
      </c>
      <c r="AJ108" s="32" t="str">
        <f t="shared" si="74"/>
        <v/>
      </c>
      <c r="AK108" s="32" t="str">
        <f t="shared" si="74"/>
        <v/>
      </c>
      <c r="AL108" s="32" t="str">
        <f t="shared" si="74"/>
        <v/>
      </c>
      <c r="AM108" s="32" t="str">
        <f t="shared" si="74"/>
        <v/>
      </c>
      <c r="AN108" s="32" t="str">
        <f t="shared" si="74"/>
        <v/>
      </c>
      <c r="AO108" s="30" t="str">
        <f t="shared" si="74"/>
        <v/>
      </c>
    </row>
    <row r="109" spans="16:41" x14ac:dyDescent="0.25">
      <c r="P109" s="102"/>
      <c r="R109" s="38">
        <v>11</v>
      </c>
      <c r="S109" s="13"/>
      <c r="T109" s="14"/>
      <c r="U109" s="43">
        <f t="shared" si="75"/>
        <v>153.66652698873347</v>
      </c>
      <c r="V109" s="32">
        <f t="shared" si="74"/>
        <v>153.66652698873347</v>
      </c>
      <c r="W109" s="32">
        <f t="shared" si="74"/>
        <v>153.66652698873349</v>
      </c>
      <c r="X109" s="32">
        <f t="shared" si="74"/>
        <v>153.66652698873352</v>
      </c>
      <c r="Y109" s="32">
        <f t="shared" si="74"/>
        <v>153.66652698873349</v>
      </c>
      <c r="Z109" s="32">
        <f t="shared" si="74"/>
        <v>153.66652698873349</v>
      </c>
      <c r="AA109" s="32">
        <f t="shared" si="74"/>
        <v>153.66652698873347</v>
      </c>
      <c r="AB109" s="32">
        <f t="shared" si="74"/>
        <v>153.66652698873352</v>
      </c>
      <c r="AC109" s="32">
        <f t="shared" si="74"/>
        <v>153.66652698873349</v>
      </c>
      <c r="AD109" s="32">
        <f t="shared" si="74"/>
        <v>153.66652698873349</v>
      </c>
      <c r="AE109" s="32" t="str">
        <f t="shared" si="74"/>
        <v/>
      </c>
      <c r="AF109" s="32" t="str">
        <f t="shared" si="74"/>
        <v/>
      </c>
      <c r="AG109" s="32" t="str">
        <f t="shared" si="74"/>
        <v/>
      </c>
      <c r="AH109" s="32" t="str">
        <f t="shared" si="74"/>
        <v/>
      </c>
      <c r="AI109" s="32" t="str">
        <f t="shared" si="74"/>
        <v/>
      </c>
      <c r="AJ109" s="32" t="str">
        <f t="shared" si="74"/>
        <v/>
      </c>
      <c r="AK109" s="32" t="str">
        <f t="shared" si="74"/>
        <v/>
      </c>
      <c r="AL109" s="32" t="str">
        <f t="shared" si="74"/>
        <v/>
      </c>
      <c r="AM109" s="32" t="str">
        <f t="shared" si="74"/>
        <v/>
      </c>
      <c r="AN109" s="32" t="str">
        <f t="shared" si="74"/>
        <v/>
      </c>
      <c r="AO109" s="30" t="str">
        <f t="shared" si="74"/>
        <v/>
      </c>
    </row>
    <row r="110" spans="16:41" x14ac:dyDescent="0.25">
      <c r="P110" s="102"/>
      <c r="R110" s="38">
        <v>12</v>
      </c>
      <c r="S110" s="13"/>
      <c r="T110" s="14"/>
      <c r="U110" s="43">
        <f t="shared" si="75"/>
        <v>156.90864152567897</v>
      </c>
      <c r="V110" s="32">
        <f t="shared" si="74"/>
        <v>156.90864152567895</v>
      </c>
      <c r="W110" s="32">
        <f t="shared" si="74"/>
        <v>156.908641525679</v>
      </c>
      <c r="X110" s="32">
        <f t="shared" si="74"/>
        <v>156.908641525679</v>
      </c>
      <c r="Y110" s="32">
        <f t="shared" si="74"/>
        <v>156.908641525679</v>
      </c>
      <c r="Z110" s="32">
        <f t="shared" si="74"/>
        <v>156.908641525679</v>
      </c>
      <c r="AA110" s="32">
        <f t="shared" si="74"/>
        <v>156.90864152567897</v>
      </c>
      <c r="AB110" s="32">
        <f t="shared" si="74"/>
        <v>156.908641525679</v>
      </c>
      <c r="AC110" s="32">
        <f t="shared" si="74"/>
        <v>156.908641525679</v>
      </c>
      <c r="AD110" s="32" t="str">
        <f t="shared" si="74"/>
        <v/>
      </c>
      <c r="AE110" s="32" t="str">
        <f t="shared" si="74"/>
        <v/>
      </c>
      <c r="AF110" s="32" t="str">
        <f t="shared" si="74"/>
        <v/>
      </c>
      <c r="AG110" s="32" t="str">
        <f t="shared" si="74"/>
        <v/>
      </c>
      <c r="AH110" s="32" t="str">
        <f t="shared" si="74"/>
        <v/>
      </c>
      <c r="AI110" s="32" t="str">
        <f t="shared" si="74"/>
        <v/>
      </c>
      <c r="AJ110" s="32" t="str">
        <f t="shared" si="74"/>
        <v/>
      </c>
      <c r="AK110" s="32" t="str">
        <f t="shared" si="74"/>
        <v/>
      </c>
      <c r="AL110" s="32" t="str">
        <f t="shared" si="74"/>
        <v/>
      </c>
      <c r="AM110" s="32" t="str">
        <f t="shared" si="74"/>
        <v/>
      </c>
      <c r="AN110" s="32" t="str">
        <f t="shared" si="74"/>
        <v/>
      </c>
      <c r="AO110" s="30" t="str">
        <f t="shared" si="74"/>
        <v/>
      </c>
    </row>
    <row r="111" spans="16:41" x14ac:dyDescent="0.25">
      <c r="P111" s="102"/>
      <c r="R111" s="38">
        <v>13</v>
      </c>
      <c r="S111" s="13"/>
      <c r="T111" s="14"/>
      <c r="U111" s="43">
        <f t="shared" si="75"/>
        <v>160.13976004068215</v>
      </c>
      <c r="V111" s="32">
        <f t="shared" si="74"/>
        <v>160.13976004068215</v>
      </c>
      <c r="W111" s="32">
        <f t="shared" si="74"/>
        <v>160.13976004068215</v>
      </c>
      <c r="X111" s="32">
        <f t="shared" si="74"/>
        <v>160.13976004068215</v>
      </c>
      <c r="Y111" s="32">
        <f t="shared" si="74"/>
        <v>160.13976004068215</v>
      </c>
      <c r="Z111" s="32">
        <f t="shared" si="74"/>
        <v>160.13976004068215</v>
      </c>
      <c r="AA111" s="32">
        <f t="shared" si="74"/>
        <v>160.13976004068215</v>
      </c>
      <c r="AB111" s="32">
        <f t="shared" si="74"/>
        <v>160.13976004068218</v>
      </c>
      <c r="AC111" s="32" t="str">
        <f t="shared" si="74"/>
        <v/>
      </c>
      <c r="AD111" s="32" t="str">
        <f t="shared" si="74"/>
        <v/>
      </c>
      <c r="AE111" s="32" t="str">
        <f t="shared" si="74"/>
        <v/>
      </c>
      <c r="AF111" s="32" t="str">
        <f t="shared" ref="V111:AO118" si="76">IF(AF$26+$R111&gt;87,"",AF$49*AF41*EXP($R111*($C$7+$C$5*$C$4-(1/2)*$C$5^2*$C$6^2)+SQRT($R111)*$C$5*$C$6*NORMSINV($T$96)))</f>
        <v/>
      </c>
      <c r="AG111" s="32" t="str">
        <f t="shared" si="76"/>
        <v/>
      </c>
      <c r="AH111" s="32" t="str">
        <f t="shared" si="76"/>
        <v/>
      </c>
      <c r="AI111" s="32" t="str">
        <f t="shared" si="76"/>
        <v/>
      </c>
      <c r="AJ111" s="32" t="str">
        <f t="shared" si="76"/>
        <v/>
      </c>
      <c r="AK111" s="32" t="str">
        <f t="shared" si="76"/>
        <v/>
      </c>
      <c r="AL111" s="32" t="str">
        <f t="shared" si="76"/>
        <v/>
      </c>
      <c r="AM111" s="32" t="str">
        <f t="shared" si="76"/>
        <v/>
      </c>
      <c r="AN111" s="32" t="str">
        <f t="shared" si="76"/>
        <v/>
      </c>
      <c r="AO111" s="30" t="str">
        <f t="shared" si="76"/>
        <v/>
      </c>
    </row>
    <row r="112" spans="16:41" x14ac:dyDescent="0.25">
      <c r="P112" s="102"/>
      <c r="R112" s="38">
        <v>14</v>
      </c>
      <c r="S112" s="13"/>
      <c r="T112" s="14"/>
      <c r="U112" s="43">
        <f t="shared" si="75"/>
        <v>163.36560519573561</v>
      </c>
      <c r="V112" s="32">
        <f t="shared" si="76"/>
        <v>163.36560519573561</v>
      </c>
      <c r="W112" s="32">
        <f t="shared" si="76"/>
        <v>163.36560519573564</v>
      </c>
      <c r="X112" s="32">
        <f t="shared" si="76"/>
        <v>163.36560519573567</v>
      </c>
      <c r="Y112" s="32">
        <f t="shared" si="76"/>
        <v>163.36560519573564</v>
      </c>
      <c r="Z112" s="32">
        <f t="shared" si="76"/>
        <v>163.36560519573564</v>
      </c>
      <c r="AA112" s="32">
        <f t="shared" si="76"/>
        <v>163.36560519573564</v>
      </c>
      <c r="AB112" s="32" t="str">
        <f t="shared" si="76"/>
        <v/>
      </c>
      <c r="AC112" s="32" t="str">
        <f t="shared" si="76"/>
        <v/>
      </c>
      <c r="AD112" s="32" t="str">
        <f t="shared" si="76"/>
        <v/>
      </c>
      <c r="AE112" s="32" t="str">
        <f t="shared" si="76"/>
        <v/>
      </c>
      <c r="AF112" s="32" t="str">
        <f t="shared" si="76"/>
        <v/>
      </c>
      <c r="AG112" s="32" t="str">
        <f t="shared" si="76"/>
        <v/>
      </c>
      <c r="AH112" s="32" t="str">
        <f t="shared" si="76"/>
        <v/>
      </c>
      <c r="AI112" s="32" t="str">
        <f t="shared" si="76"/>
        <v/>
      </c>
      <c r="AJ112" s="32" t="str">
        <f t="shared" si="76"/>
        <v/>
      </c>
      <c r="AK112" s="32" t="str">
        <f t="shared" si="76"/>
        <v/>
      </c>
      <c r="AL112" s="32" t="str">
        <f t="shared" si="76"/>
        <v/>
      </c>
      <c r="AM112" s="32" t="str">
        <f t="shared" si="76"/>
        <v/>
      </c>
      <c r="AN112" s="32" t="str">
        <f t="shared" si="76"/>
        <v/>
      </c>
      <c r="AO112" s="30" t="str">
        <f t="shared" si="76"/>
        <v/>
      </c>
    </row>
    <row r="113" spans="16:41" x14ac:dyDescent="0.25">
      <c r="P113" s="102"/>
      <c r="R113" s="38">
        <v>15</v>
      </c>
      <c r="S113" s="13"/>
      <c r="T113" s="14"/>
      <c r="U113" s="43">
        <f t="shared" si="75"/>
        <v>166.59092638681051</v>
      </c>
      <c r="V113" s="32">
        <f t="shared" si="76"/>
        <v>166.59092638681054</v>
      </c>
      <c r="W113" s="32">
        <f t="shared" si="76"/>
        <v>166.59092638681054</v>
      </c>
      <c r="X113" s="32">
        <f t="shared" si="76"/>
        <v>166.59092638681054</v>
      </c>
      <c r="Y113" s="32">
        <f t="shared" si="76"/>
        <v>166.59092638681054</v>
      </c>
      <c r="Z113" s="32">
        <f t="shared" si="76"/>
        <v>166.59092638681054</v>
      </c>
      <c r="AA113" s="32" t="str">
        <f t="shared" si="76"/>
        <v/>
      </c>
      <c r="AB113" s="32" t="str">
        <f t="shared" si="76"/>
        <v/>
      </c>
      <c r="AC113" s="32" t="str">
        <f t="shared" si="76"/>
        <v/>
      </c>
      <c r="AD113" s="32" t="str">
        <f t="shared" si="76"/>
        <v/>
      </c>
      <c r="AE113" s="32" t="str">
        <f t="shared" si="76"/>
        <v/>
      </c>
      <c r="AF113" s="32" t="str">
        <f t="shared" si="76"/>
        <v/>
      </c>
      <c r="AG113" s="32" t="str">
        <f t="shared" si="76"/>
        <v/>
      </c>
      <c r="AH113" s="32" t="str">
        <f t="shared" si="76"/>
        <v/>
      </c>
      <c r="AI113" s="32" t="str">
        <f t="shared" si="76"/>
        <v/>
      </c>
      <c r="AJ113" s="32" t="str">
        <f t="shared" si="76"/>
        <v/>
      </c>
      <c r="AK113" s="32" t="str">
        <f t="shared" si="76"/>
        <v/>
      </c>
      <c r="AL113" s="32" t="str">
        <f t="shared" si="76"/>
        <v/>
      </c>
      <c r="AM113" s="32" t="str">
        <f t="shared" si="76"/>
        <v/>
      </c>
      <c r="AN113" s="32" t="str">
        <f t="shared" si="76"/>
        <v/>
      </c>
      <c r="AO113" s="30" t="str">
        <f t="shared" si="76"/>
        <v/>
      </c>
    </row>
    <row r="114" spans="16:41" x14ac:dyDescent="0.25">
      <c r="P114" s="102"/>
      <c r="R114" s="38">
        <v>16</v>
      </c>
      <c r="S114" s="13"/>
      <c r="T114" s="14"/>
      <c r="U114" s="43">
        <f t="shared" si="75"/>
        <v>169.81972869536213</v>
      </c>
      <c r="V114" s="32">
        <f t="shared" si="76"/>
        <v>169.81972869536213</v>
      </c>
      <c r="W114" s="32">
        <f t="shared" si="76"/>
        <v>169.81972869536213</v>
      </c>
      <c r="X114" s="32">
        <f t="shared" si="76"/>
        <v>169.81972869536216</v>
      </c>
      <c r="Y114" s="32">
        <f t="shared" si="76"/>
        <v>169.81972869536213</v>
      </c>
      <c r="Z114" s="32" t="str">
        <f t="shared" si="76"/>
        <v/>
      </c>
      <c r="AA114" s="32" t="str">
        <f t="shared" si="76"/>
        <v/>
      </c>
      <c r="AB114" s="32" t="str">
        <f t="shared" si="76"/>
        <v/>
      </c>
      <c r="AC114" s="32" t="str">
        <f t="shared" si="76"/>
        <v/>
      </c>
      <c r="AD114" s="32" t="str">
        <f t="shared" si="76"/>
        <v/>
      </c>
      <c r="AE114" s="32" t="str">
        <f t="shared" si="76"/>
        <v/>
      </c>
      <c r="AF114" s="32" t="str">
        <f t="shared" si="76"/>
        <v/>
      </c>
      <c r="AG114" s="32" t="str">
        <f t="shared" si="76"/>
        <v/>
      </c>
      <c r="AH114" s="32" t="str">
        <f t="shared" si="76"/>
        <v/>
      </c>
      <c r="AI114" s="32" t="str">
        <f t="shared" si="76"/>
        <v/>
      </c>
      <c r="AJ114" s="32" t="str">
        <f t="shared" si="76"/>
        <v/>
      </c>
      <c r="AK114" s="32" t="str">
        <f t="shared" si="76"/>
        <v/>
      </c>
      <c r="AL114" s="32" t="str">
        <f t="shared" si="76"/>
        <v/>
      </c>
      <c r="AM114" s="32" t="str">
        <f t="shared" si="76"/>
        <v/>
      </c>
      <c r="AN114" s="32" t="str">
        <f t="shared" si="76"/>
        <v/>
      </c>
      <c r="AO114" s="30" t="str">
        <f t="shared" si="76"/>
        <v/>
      </c>
    </row>
    <row r="115" spans="16:41" x14ac:dyDescent="0.25">
      <c r="P115" s="102"/>
      <c r="R115" s="38">
        <v>17</v>
      </c>
      <c r="S115" s="13"/>
      <c r="T115" s="14"/>
      <c r="U115" s="43">
        <f t="shared" si="75"/>
        <v>173.05543759800557</v>
      </c>
      <c r="V115" s="32">
        <f t="shared" si="76"/>
        <v>173.0554375980056</v>
      </c>
      <c r="W115" s="32">
        <f t="shared" si="76"/>
        <v>173.0554375980056</v>
      </c>
      <c r="X115" s="32">
        <f t="shared" si="76"/>
        <v>173.05543759800562</v>
      </c>
      <c r="Y115" s="32" t="str">
        <f t="shared" si="76"/>
        <v/>
      </c>
      <c r="Z115" s="32" t="str">
        <f t="shared" si="76"/>
        <v/>
      </c>
      <c r="AA115" s="32" t="str">
        <f t="shared" si="76"/>
        <v/>
      </c>
      <c r="AB115" s="32" t="str">
        <f t="shared" si="76"/>
        <v/>
      </c>
      <c r="AC115" s="32" t="str">
        <f t="shared" si="76"/>
        <v/>
      </c>
      <c r="AD115" s="32" t="str">
        <f t="shared" si="76"/>
        <v/>
      </c>
      <c r="AE115" s="32" t="str">
        <f t="shared" si="76"/>
        <v/>
      </c>
      <c r="AF115" s="32" t="str">
        <f t="shared" si="76"/>
        <v/>
      </c>
      <c r="AG115" s="32" t="str">
        <f t="shared" si="76"/>
        <v/>
      </c>
      <c r="AH115" s="32" t="str">
        <f t="shared" si="76"/>
        <v/>
      </c>
      <c r="AI115" s="32" t="str">
        <f t="shared" si="76"/>
        <v/>
      </c>
      <c r="AJ115" s="32" t="str">
        <f t="shared" si="76"/>
        <v/>
      </c>
      <c r="AK115" s="32" t="str">
        <f t="shared" si="76"/>
        <v/>
      </c>
      <c r="AL115" s="32" t="str">
        <f t="shared" si="76"/>
        <v/>
      </c>
      <c r="AM115" s="32" t="str">
        <f t="shared" si="76"/>
        <v/>
      </c>
      <c r="AN115" s="32" t="str">
        <f t="shared" si="76"/>
        <v/>
      </c>
      <c r="AO115" s="30" t="str">
        <f t="shared" si="76"/>
        <v/>
      </c>
    </row>
    <row r="116" spans="16:41" x14ac:dyDescent="0.25">
      <c r="P116" s="102"/>
      <c r="R116" s="38">
        <v>18</v>
      </c>
      <c r="S116" s="13"/>
      <c r="T116" s="14"/>
      <c r="U116" s="43">
        <f t="shared" si="75"/>
        <v>176.30102012369449</v>
      </c>
      <c r="V116" s="32">
        <f t="shared" si="76"/>
        <v>176.30102012369451</v>
      </c>
      <c r="W116" s="32">
        <f t="shared" si="76"/>
        <v>176.30102012369451</v>
      </c>
      <c r="X116" s="32" t="str">
        <f t="shared" si="76"/>
        <v/>
      </c>
      <c r="Y116" s="32" t="str">
        <f t="shared" si="76"/>
        <v/>
      </c>
      <c r="Z116" s="32" t="str">
        <f t="shared" si="76"/>
        <v/>
      </c>
      <c r="AA116" s="32" t="str">
        <f t="shared" si="76"/>
        <v/>
      </c>
      <c r="AB116" s="32" t="str">
        <f t="shared" si="76"/>
        <v/>
      </c>
      <c r="AC116" s="32" t="str">
        <f t="shared" si="76"/>
        <v/>
      </c>
      <c r="AD116" s="32" t="str">
        <f t="shared" si="76"/>
        <v/>
      </c>
      <c r="AE116" s="32" t="str">
        <f t="shared" si="76"/>
        <v/>
      </c>
      <c r="AF116" s="32" t="str">
        <f t="shared" si="76"/>
        <v/>
      </c>
      <c r="AG116" s="32" t="str">
        <f t="shared" si="76"/>
        <v/>
      </c>
      <c r="AH116" s="32" t="str">
        <f t="shared" si="76"/>
        <v/>
      </c>
      <c r="AI116" s="32" t="str">
        <f t="shared" si="76"/>
        <v/>
      </c>
      <c r="AJ116" s="32" t="str">
        <f t="shared" si="76"/>
        <v/>
      </c>
      <c r="AK116" s="32" t="str">
        <f t="shared" si="76"/>
        <v/>
      </c>
      <c r="AL116" s="32" t="str">
        <f t="shared" si="76"/>
        <v/>
      </c>
      <c r="AM116" s="32" t="str">
        <f t="shared" si="76"/>
        <v/>
      </c>
      <c r="AN116" s="32" t="str">
        <f t="shared" si="76"/>
        <v/>
      </c>
      <c r="AO116" s="30" t="str">
        <f t="shared" si="76"/>
        <v/>
      </c>
    </row>
    <row r="117" spans="16:41" x14ac:dyDescent="0.25">
      <c r="P117" s="102"/>
      <c r="R117" s="38">
        <v>19</v>
      </c>
      <c r="S117" s="13"/>
      <c r="T117" s="14"/>
      <c r="U117" s="43">
        <f t="shared" si="75"/>
        <v>179.55907571810425</v>
      </c>
      <c r="V117" s="32">
        <f t="shared" si="76"/>
        <v>179.55907571810425</v>
      </c>
      <c r="W117" s="32" t="str">
        <f t="shared" si="76"/>
        <v/>
      </c>
      <c r="X117" s="32" t="str">
        <f t="shared" si="76"/>
        <v/>
      </c>
      <c r="Y117" s="32" t="str">
        <f t="shared" si="76"/>
        <v/>
      </c>
      <c r="Z117" s="32" t="str">
        <f t="shared" si="76"/>
        <v/>
      </c>
      <c r="AA117" s="32" t="str">
        <f t="shared" si="76"/>
        <v/>
      </c>
      <c r="AB117" s="32" t="str">
        <f t="shared" si="76"/>
        <v/>
      </c>
      <c r="AC117" s="32" t="str">
        <f t="shared" si="76"/>
        <v/>
      </c>
      <c r="AD117" s="32" t="str">
        <f t="shared" si="76"/>
        <v/>
      </c>
      <c r="AE117" s="32" t="str">
        <f t="shared" si="76"/>
        <v/>
      </c>
      <c r="AF117" s="32" t="str">
        <f t="shared" si="76"/>
        <v/>
      </c>
      <c r="AG117" s="32" t="str">
        <f t="shared" si="76"/>
        <v/>
      </c>
      <c r="AH117" s="32" t="str">
        <f t="shared" si="76"/>
        <v/>
      </c>
      <c r="AI117" s="32" t="str">
        <f t="shared" si="76"/>
        <v/>
      </c>
      <c r="AJ117" s="32" t="str">
        <f t="shared" si="76"/>
        <v/>
      </c>
      <c r="AK117" s="32" t="str">
        <f t="shared" si="76"/>
        <v/>
      </c>
      <c r="AL117" s="32" t="str">
        <f t="shared" si="76"/>
        <v/>
      </c>
      <c r="AM117" s="32" t="str">
        <f t="shared" si="76"/>
        <v/>
      </c>
      <c r="AN117" s="32" t="str">
        <f t="shared" si="76"/>
        <v/>
      </c>
      <c r="AO117" s="30" t="str">
        <f t="shared" si="76"/>
        <v/>
      </c>
    </row>
    <row r="118" spans="16:41" ht="15.75" thickBot="1" x14ac:dyDescent="0.3">
      <c r="P118" s="102"/>
      <c r="R118" s="39">
        <v>20</v>
      </c>
      <c r="S118" s="13"/>
      <c r="T118" s="14"/>
      <c r="U118" s="56">
        <f t="shared" si="75"/>
        <v>182.83190556073907</v>
      </c>
      <c r="V118" s="57" t="str">
        <f t="shared" si="76"/>
        <v/>
      </c>
      <c r="W118" s="57" t="str">
        <f t="shared" si="76"/>
        <v/>
      </c>
      <c r="X118" s="57" t="str">
        <f t="shared" si="76"/>
        <v/>
      </c>
      <c r="Y118" s="57" t="str">
        <f t="shared" si="76"/>
        <v/>
      </c>
      <c r="Z118" s="57" t="str">
        <f t="shared" si="76"/>
        <v/>
      </c>
      <c r="AA118" s="57" t="str">
        <f t="shared" si="76"/>
        <v/>
      </c>
      <c r="AB118" s="57" t="str">
        <f t="shared" si="76"/>
        <v/>
      </c>
      <c r="AC118" s="57" t="str">
        <f t="shared" si="76"/>
        <v/>
      </c>
      <c r="AD118" s="57" t="str">
        <f t="shared" si="76"/>
        <v/>
      </c>
      <c r="AE118" s="57" t="str">
        <f t="shared" si="76"/>
        <v/>
      </c>
      <c r="AF118" s="57" t="str">
        <f t="shared" si="76"/>
        <v/>
      </c>
      <c r="AG118" s="57" t="str">
        <f t="shared" si="76"/>
        <v/>
      </c>
      <c r="AH118" s="57" t="str">
        <f t="shared" si="76"/>
        <v/>
      </c>
      <c r="AI118" s="57" t="str">
        <f t="shared" si="76"/>
        <v/>
      </c>
      <c r="AJ118" s="57" t="str">
        <f t="shared" si="76"/>
        <v/>
      </c>
      <c r="AK118" s="57" t="str">
        <f t="shared" si="76"/>
        <v/>
      </c>
      <c r="AL118" s="57" t="str">
        <f t="shared" si="76"/>
        <v/>
      </c>
      <c r="AM118" s="57" t="str">
        <f t="shared" si="76"/>
        <v/>
      </c>
      <c r="AN118" s="57" t="str">
        <f t="shared" si="76"/>
        <v/>
      </c>
      <c r="AO118" s="31" t="str">
        <f t="shared" si="76"/>
        <v/>
      </c>
    </row>
  </sheetData>
  <mergeCells count="4">
    <mergeCell ref="S26:T26"/>
    <mergeCell ref="S51:T51"/>
    <mergeCell ref="S74:T74"/>
    <mergeCell ref="S97:T97"/>
  </mergeCells>
  <pageMargins left="0.7" right="0.7" top="0.75" bottom="0.75" header="0.3" footer="0.3"/>
  <pageSetup orientation="portrait" r:id="rId1"/>
  <ignoredErrors>
    <ignoredError sqref="G17:G19 G20:G40 G41:G51 G73 G52:G72 G74:G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Tilburg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A.G. Balter</dc:creator>
  <cp:lastModifiedBy>M. van Trier</cp:lastModifiedBy>
  <cp:lastPrinted>2018-10-02T13:39:52Z</cp:lastPrinted>
  <dcterms:created xsi:type="dcterms:W3CDTF">2010-03-08T12:35:39Z</dcterms:created>
  <dcterms:modified xsi:type="dcterms:W3CDTF">2019-09-16T06:50:31Z</dcterms:modified>
</cp:coreProperties>
</file>